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thore\Desktop\"/>
    </mc:Choice>
  </mc:AlternateContent>
  <bookViews>
    <workbookView xWindow="0" yWindow="0" windowWidth="20490" windowHeight="7905" activeTab="2"/>
  </bookViews>
  <sheets>
    <sheet name="GST" sheetId="11" r:id="rId1"/>
    <sheet name="304" sheetId="7" r:id="rId2"/>
    <sheet name="Sol-304" sheetId="14" r:id="rId3"/>
  </sheets>
  <externalReferences>
    <externalReference r:id="rId4"/>
  </externalReferences>
  <definedNames>
    <definedName name="newbasicPB4">[1]Sheet1!$T$4:$T$37</definedName>
    <definedName name="oldbasicPB4">[1]Sheet1!$S$4:$S$37</definedName>
    <definedName name="_xlnm.Print_Area" localSheetId="2">'Sol-304'!$A$1:$H$67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4" l="1"/>
  <c r="F25" i="14"/>
  <c r="G26" i="14" s="1"/>
  <c r="F23" i="14"/>
  <c r="F22" i="14"/>
  <c r="G21" i="14"/>
  <c r="F19" i="14"/>
  <c r="F18" i="14"/>
  <c r="G17" i="14"/>
  <c r="K31" i="14"/>
  <c r="G30" i="14" s="1"/>
  <c r="K30" i="14"/>
  <c r="G31" i="14" s="1"/>
  <c r="K29" i="14"/>
  <c r="G29" i="14"/>
  <c r="G28" i="14"/>
  <c r="G44" i="14"/>
  <c r="G43" i="14"/>
  <c r="G42" i="14"/>
  <c r="G40" i="14"/>
  <c r="E41" i="14"/>
  <c r="F38" i="14"/>
  <c r="F37" i="14"/>
  <c r="G63" i="14"/>
  <c r="G62" i="14"/>
  <c r="B61" i="14"/>
  <c r="B60" i="14"/>
  <c r="G61" i="14"/>
  <c r="G60" i="14"/>
  <c r="F11" i="14"/>
  <c r="G8" i="14"/>
  <c r="G7" i="14"/>
  <c r="K43" i="14"/>
  <c r="K42" i="14"/>
  <c r="M41" i="14"/>
  <c r="M40" i="14"/>
  <c r="M39" i="14"/>
  <c r="M38" i="14"/>
  <c r="M37" i="14"/>
  <c r="L41" i="14"/>
  <c r="L40" i="14"/>
  <c r="L39" i="14"/>
  <c r="L38" i="14"/>
  <c r="L37" i="14"/>
  <c r="K41" i="14"/>
  <c r="K40" i="14"/>
  <c r="K39" i="14"/>
  <c r="K38" i="14"/>
  <c r="M36" i="14"/>
  <c r="L36" i="14"/>
  <c r="K36" i="14"/>
  <c r="K37" i="14"/>
  <c r="L54" i="14"/>
  <c r="K51" i="14"/>
  <c r="K50" i="14"/>
  <c r="K49" i="14"/>
  <c r="K48" i="14"/>
  <c r="M44" i="14" l="1"/>
  <c r="G23" i="14"/>
  <c r="G24" i="14" s="1"/>
  <c r="L44" i="14"/>
  <c r="K44" i="14"/>
  <c r="L55" i="14" l="1"/>
  <c r="F68" i="7"/>
  <c r="F50" i="7"/>
  <c r="K52" i="14" s="1"/>
  <c r="L53" i="14" s="1"/>
  <c r="A66" i="14"/>
  <c r="H64" i="14"/>
  <c r="C49" i="14"/>
  <c r="F39" i="14"/>
  <c r="G39" i="14" s="1"/>
  <c r="E50" i="14"/>
  <c r="G50" i="14" s="1"/>
  <c r="E32" i="14"/>
  <c r="G19" i="14"/>
  <c r="F13" i="14"/>
  <c r="G9" i="14"/>
  <c r="H5" i="14"/>
  <c r="H46" i="14" l="1"/>
  <c r="F10" i="14"/>
  <c r="G11" i="14" s="1"/>
  <c r="H11" i="14" s="1"/>
  <c r="H19" i="14"/>
  <c r="H32" i="14"/>
  <c r="E51" i="14" l="1"/>
  <c r="G51" i="14" s="1"/>
  <c r="D72" i="7" l="1"/>
  <c r="F72" i="7" l="1"/>
  <c r="F60" i="7"/>
  <c r="E60" i="7"/>
  <c r="D60" i="7"/>
  <c r="F24" i="7"/>
  <c r="D24" i="7" s="1"/>
  <c r="D16" i="7"/>
  <c r="F16" i="7" s="1"/>
  <c r="F13" i="7" s="1"/>
  <c r="D22" i="7" s="1"/>
  <c r="D23" i="7" l="1"/>
  <c r="F28" i="7" s="1"/>
  <c r="F44" i="7" s="1"/>
  <c r="D44" i="7" s="1"/>
  <c r="D43" i="7" s="1"/>
  <c r="L46" i="14" s="1"/>
  <c r="L56" i="14" s="1"/>
  <c r="G14" i="14" s="1"/>
  <c r="H14" i="14" s="1"/>
  <c r="H34" i="14" s="1"/>
  <c r="E47" i="14" s="1"/>
  <c r="H47" i="14" s="1"/>
  <c r="E49" i="14" l="1"/>
  <c r="H52" i="14"/>
  <c r="G49" i="14" l="1"/>
  <c r="H51" i="14" s="1"/>
  <c r="H53" i="14" s="1"/>
  <c r="K60" i="14"/>
  <c r="K61" i="14" s="1"/>
  <c r="H54" i="14" l="1"/>
  <c r="H55" i="14" s="1"/>
  <c r="H56" i="14" s="1"/>
  <c r="H58" i="14" s="1"/>
  <c r="H65" i="14" s="1"/>
  <c r="B65" i="14" s="1"/>
</calcChain>
</file>

<file path=xl/comments1.xml><?xml version="1.0" encoding="utf-8"?>
<comments xmlns="http://schemas.openxmlformats.org/spreadsheetml/2006/main">
  <authors>
    <author>RATHORE</author>
    <author>rathore's</author>
  </authors>
  <commentList>
    <comment ref="C49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0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5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<sst xmlns="http://schemas.openxmlformats.org/spreadsheetml/2006/main" count="340" uniqueCount="321">
  <si>
    <t xml:space="preserve">Part A: Basic details  </t>
  </si>
  <si>
    <t>A1. Personal Information of Assessee</t>
  </si>
  <si>
    <r>
      <t>1.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 xml:space="preserve">Name </t>
    </r>
  </si>
  <si>
    <r>
      <t>8.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PAN</t>
    </r>
  </si>
  <si>
    <r>
      <t>9.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Aadhaar Number</t>
    </r>
  </si>
  <si>
    <r>
      <t>10.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Date of birth </t>
    </r>
  </si>
  <si>
    <t>Particulars</t>
  </si>
  <si>
    <t>Trading Account for the year ending March 31, 2020</t>
  </si>
  <si>
    <t>Amount</t>
  </si>
  <si>
    <t>Particular</t>
  </si>
  <si>
    <t>Closing Stock of finished goods</t>
  </si>
  <si>
    <t>B4. Profit and loss Account</t>
  </si>
  <si>
    <t>Profit and loss Account for the year ending March 31, 2020</t>
  </si>
  <si>
    <t>Rents</t>
  </si>
  <si>
    <t>Salaries and wages</t>
  </si>
  <si>
    <t>Bonus</t>
  </si>
  <si>
    <t>Workmen and staff welfare expenses</t>
  </si>
  <si>
    <t>Advertising</t>
  </si>
  <si>
    <t>Commission</t>
  </si>
  <si>
    <t>Audit fee</t>
  </si>
  <si>
    <t>Other expenses (Mis.)</t>
  </si>
  <si>
    <t>Depreciation</t>
  </si>
  <si>
    <t>B5. Other information regarding Profit and gain from business and profession</t>
  </si>
  <si>
    <t>B6. Depreciation</t>
  </si>
  <si>
    <t>Plant and Machinery</t>
  </si>
  <si>
    <t>Rate</t>
  </si>
  <si>
    <t>Net Fixed Asset</t>
  </si>
  <si>
    <t>Creditors</t>
  </si>
  <si>
    <t>Long term investment (Quoted)</t>
  </si>
  <si>
    <t>Debtors</t>
  </si>
  <si>
    <t>Cash in hand</t>
  </si>
  <si>
    <t>Balance with bank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</si>
  <si>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Address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</si>
  <si>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Share in property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</si>
  <si>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Owner</t>
    </r>
  </si>
  <si>
    <t>Self</t>
  </si>
  <si>
    <t>C2. Income details of house property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</si>
  <si>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Gross rent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</si>
  <si>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Standard rent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</si>
  <si>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Municipal tax due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</si>
  <si>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Municipal tax paid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</si>
  <si>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Interest on capital borrowed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</si>
  <si>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BSR Code (HDFC,  New Delhi)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</si>
  <si>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Date of Deposit: 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</si>
  <si>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Serial No. of Challan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</si>
  <si>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Amount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</si>
  <si>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TAN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</si>
  <si>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Amount of TDS deducted </t>
    </r>
  </si>
  <si>
    <t>C1. Basic details of House property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</si>
  <si>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Investment under ELSS till 31/03/2020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</si>
  <si>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Investment under ELSS during 01/04/2020 to 31/07/2020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</si>
  <si>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Medical insurance premium of self and family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</si>
  <si>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New pension scheme</t>
    </r>
  </si>
  <si>
    <t xml:space="preserve">Addition which was used for 179 days </t>
  </si>
  <si>
    <t>Addition for a period of 180 or more days</t>
  </si>
  <si>
    <t>Sold  asset and used more than 180 days</t>
  </si>
  <si>
    <t>Balance sheet as on March 31, 2020</t>
  </si>
  <si>
    <t>Written down value on 01/04/2019</t>
  </si>
  <si>
    <t>Written down value on 31/03/2020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</si>
  <si>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 xml:space="preserve">Name of the Tenant </t>
    </r>
  </si>
  <si>
    <t>From the information given below, generate the XML file of the income Tax Return for AY 2020-21 in ITR-3 using Excel utility.</t>
  </si>
  <si>
    <t>Repairs to Machinery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</si>
  <si>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House property</t>
    </r>
  </si>
  <si>
    <t>Repairs to building</t>
  </si>
  <si>
    <t>Travelling expenses</t>
  </si>
  <si>
    <t>Proprietor Capital</t>
  </si>
  <si>
    <t>Loan from Bank</t>
  </si>
  <si>
    <t>Short term investment (Preference shares)</t>
  </si>
  <si>
    <t>D1. Short term Capital Gain</t>
  </si>
  <si>
    <t>Net Profit transferred to Profit and loss Account</t>
  </si>
  <si>
    <t>Part E: Information regarding Income from other sources</t>
  </si>
  <si>
    <t>5. Name of tenant</t>
  </si>
  <si>
    <t>6. PAN of tenant</t>
  </si>
  <si>
    <t>Ashu Kumar Sharma</t>
  </si>
  <si>
    <t>AAAPS1234D</t>
  </si>
  <si>
    <t>B1. Nature of business: 04024, Manufacturing &amp; Trading Both</t>
  </si>
  <si>
    <t>Opening stock (Raw material)</t>
  </si>
  <si>
    <t>Closing stock (Raw material)</t>
  </si>
  <si>
    <t>Net Purchases of raw material</t>
  </si>
  <si>
    <t>Direct wages (Power and fuel)</t>
  </si>
  <si>
    <t>Factory Overhead (Indirect wages)</t>
  </si>
  <si>
    <t>Manufacturing Account for the year ending March 31, 2020</t>
  </si>
  <si>
    <t>Direct expenses (Carriage inward)</t>
  </si>
  <si>
    <t>Gross Receipt of business (Goods)</t>
  </si>
  <si>
    <t>IGST in respect of goods and services purchased</t>
  </si>
  <si>
    <t>Gross Receipt of business (Services)</t>
  </si>
  <si>
    <t>Net Purchases of traded goods</t>
  </si>
  <si>
    <t>IGST in respect of goods and services supplied</t>
  </si>
  <si>
    <t>Cost of Goods Produced-transferred from trading Account</t>
  </si>
  <si>
    <t>Gross Profit transferred to Profit and loss Account</t>
  </si>
  <si>
    <t>Gross Profit transferred from Profit and loss Account</t>
  </si>
  <si>
    <t>Telephone expenses</t>
  </si>
  <si>
    <t>Bad debts</t>
  </si>
  <si>
    <t>6.       Salaries and wages include Rs. 4,00,000 on training of employees.</t>
  </si>
  <si>
    <t>Computer &amp; Laptop</t>
  </si>
  <si>
    <t>Other assets 
(Furniture)</t>
  </si>
  <si>
    <t>Sold  asset and used 179 days</t>
  </si>
  <si>
    <t>RA,1025, Street No. 10, Raja Garden, Delhi West, Delhi, 110027</t>
  </si>
  <si>
    <t xml:space="preserve">Sunny Yadav </t>
  </si>
  <si>
    <t>AAAPY1247P</t>
  </si>
  <si>
    <t>Let out</t>
  </si>
  <si>
    <t>3. Expenditure wholly and exclusively in connection with transfer</t>
  </si>
  <si>
    <t>D2. Long term Capital Gain</t>
  </si>
  <si>
    <t xml:space="preserve">D3. Details of deduction u/s 54EC/54EE/54G/54GA </t>
  </si>
  <si>
    <t>1.  Amount invested in rural electrification corporation ltd. (REC)  (Date of investment: 14/11/2019)</t>
  </si>
  <si>
    <t>2. Amount invested in National highway authority of India (NHAI)  (Date of investment: 20/12/2019)</t>
  </si>
  <si>
    <t>3. Amount invested in Power Finance corporation (PFC)
(Date of investment: 14/12/2020)</t>
  </si>
  <si>
    <t>1.       Gift received from father</t>
  </si>
  <si>
    <t>5.       Winning from Lotteries</t>
  </si>
  <si>
    <t>5. Donation to Political Party in Delhi</t>
  </si>
  <si>
    <t>0000754</t>
  </si>
  <si>
    <t>0000842</t>
  </si>
  <si>
    <t>00041</t>
  </si>
  <si>
    <t>00088</t>
  </si>
  <si>
    <t>Sunny Yadav</t>
  </si>
  <si>
    <t>Punjab National Bank</t>
  </si>
  <si>
    <t>DELP09235C</t>
  </si>
  <si>
    <t>Case Study on ITR-3 (304)</t>
  </si>
  <si>
    <t>Cost of Goods Produced
transferred to trading Account</t>
  </si>
  <si>
    <t xml:space="preserve">2. Cost of acquisition without index  (Date of acquisition of asset: 23/12/2018)
</t>
  </si>
  <si>
    <t>3.     Cost of acquisition without index  (Year of purchase: 2001-02 /CII of 2001-02: 100)</t>
  </si>
  <si>
    <t>2.     Value of building as per stamp valuation authority</t>
  </si>
  <si>
    <t>4.     Expenditure wholly and exclusively in connection with  transfer</t>
  </si>
  <si>
    <t>Part F: Information regarding Investments u/s 80 C to 80U</t>
  </si>
  <si>
    <t>Part H: Information regarding Advance tax and self assessment tax</t>
  </si>
  <si>
    <t>Part J: Information regarding TDS</t>
  </si>
  <si>
    <t>1.     Full value of consideration receivable from Sale of Land (Date of transfer of asset: 23/10/2019)</t>
  </si>
  <si>
    <t>2.       Bank Saving Interest 
          (As per Interest certificate issued by bank)</t>
  </si>
  <si>
    <t>3.       Fixed deposit Bank Interest 
         (Net value/After TDS of 10%)</t>
  </si>
  <si>
    <t>4.       Aggregate value of sum of money received without                    
          consideration</t>
  </si>
  <si>
    <t>C O M P U T A T I O N   O F   I N C O M E   A N D   T A X   P A I D</t>
  </si>
  <si>
    <t>Amount (Rs.)</t>
  </si>
  <si>
    <t>SALARY RECEIVED</t>
  </si>
  <si>
    <t>LESS: EXEMPTED  ALLOWANCES U/S 10</t>
  </si>
  <si>
    <t>S B INTT</t>
  </si>
  <si>
    <t xml:space="preserve">Section 80C </t>
  </si>
  <si>
    <t xml:space="preserve">TOTAL  INCOME </t>
  </si>
  <si>
    <t>Rounding Off u/s 288A</t>
  </si>
  <si>
    <t xml:space="preserve">TAX ON TOTAL INCOME </t>
  </si>
  <si>
    <t xml:space="preserve">INCOME  </t>
  </si>
  <si>
    <t>RATE</t>
  </si>
  <si>
    <t>TAX</t>
  </si>
  <si>
    <t xml:space="preserve">SPECIAL </t>
  </si>
  <si>
    <t>ADD : EDUCATION &amp; HEALTH CESS (4 % ON TAX PAYABLE)</t>
  </si>
  <si>
    <t>TOTAL TAX PAYABLE</t>
  </si>
  <si>
    <t xml:space="preserve">TAX PAID U/S 199 : </t>
  </si>
  <si>
    <t xml:space="preserve">ADVANCE TAX PAID U/S 210 </t>
  </si>
  <si>
    <t>Rounding Off u/s 288B</t>
  </si>
  <si>
    <t xml:space="preserve">Schedule AL </t>
  </si>
  <si>
    <r>
      <t xml:space="preserve"> </t>
    </r>
    <r>
      <rPr>
        <b/>
        <sz val="8"/>
        <color rgb="FF7030A0"/>
        <rFont val="Arial"/>
        <family val="2"/>
      </rPr>
      <t>Dr S.B. Rathore,</t>
    </r>
    <r>
      <rPr>
        <b/>
        <sz val="8"/>
        <rFont val="Arial"/>
        <family val="2"/>
      </rPr>
      <t xml:space="preserve"> Former Associate Professor of Commerce, Shyam Lal College  </t>
    </r>
    <r>
      <rPr>
        <b/>
        <sz val="8"/>
        <color rgb="FF7030A0"/>
        <rFont val="Arial"/>
        <family val="2"/>
      </rPr>
      <t># 9811116835</t>
    </r>
  </si>
  <si>
    <t>A S S E S S M E N T   Y E A R  :  2 0  2 0  - 21</t>
  </si>
  <si>
    <r>
      <t xml:space="preserve">SALARIES </t>
    </r>
    <r>
      <rPr>
        <sz val="9"/>
        <color theme="1"/>
        <rFont val="Arial"/>
        <family val="2"/>
      </rPr>
      <t>U/S 15-17</t>
    </r>
  </si>
  <si>
    <t xml:space="preserve">Net Profit as per P &amp; L A/c </t>
  </si>
  <si>
    <r>
      <t xml:space="preserve">HOUSE PROPERTY </t>
    </r>
    <r>
      <rPr>
        <sz val="9"/>
        <color theme="1"/>
        <rFont val="Arial"/>
        <family val="2"/>
      </rPr>
      <t>U/S 22-27</t>
    </r>
  </si>
  <si>
    <t>LESS LOCAL TAXES PAID</t>
  </si>
  <si>
    <r>
      <t xml:space="preserve">INCOME FROM BUSINESS OR PROFESSION </t>
    </r>
    <r>
      <rPr>
        <sz val="9"/>
        <color theme="1"/>
        <rFont val="Arial"/>
        <family val="2"/>
      </rPr>
      <t>U/S 28-44</t>
    </r>
  </si>
  <si>
    <t>Not Required</t>
  </si>
  <si>
    <t>INCOME AS PER SCHEDULE B/P</t>
  </si>
  <si>
    <r>
      <t xml:space="preserve">CAPITAL GAINS </t>
    </r>
    <r>
      <rPr>
        <sz val="9"/>
        <color theme="1"/>
        <rFont val="Arial"/>
        <family val="2"/>
      </rPr>
      <t>U/S 45 - 55</t>
    </r>
  </si>
  <si>
    <t xml:space="preserve">Income from Business / Profession </t>
  </si>
  <si>
    <r>
      <t xml:space="preserve">OTHER SOURCES </t>
    </r>
    <r>
      <rPr>
        <sz val="9"/>
        <color theme="1"/>
        <rFont val="Arial"/>
        <family val="2"/>
      </rPr>
      <t>U/S 56-59</t>
    </r>
  </si>
  <si>
    <t>BANK  FDR INTT</t>
  </si>
  <si>
    <r>
      <t xml:space="preserve">LESS: DEDUCTIONS UNDER CHAPTER VI-A </t>
    </r>
    <r>
      <rPr>
        <sz val="9"/>
        <color theme="1"/>
        <rFont val="Arial"/>
        <family val="2"/>
      </rPr>
      <t>U/S 80</t>
    </r>
  </si>
  <si>
    <t>NORMAL</t>
  </si>
  <si>
    <t xml:space="preserve">S No. </t>
  </si>
  <si>
    <t xml:space="preserve">Name of State / UT </t>
  </si>
  <si>
    <t>Code</t>
  </si>
  <si>
    <t>Jammu and Kashmir</t>
  </si>
  <si>
    <t>JK</t>
  </si>
  <si>
    <t xml:space="preserve">Himachal Pradesh    </t>
  </si>
  <si>
    <t>HP</t>
  </si>
  <si>
    <t xml:space="preserve">Punjab          </t>
  </si>
  <si>
    <t>PB</t>
  </si>
  <si>
    <t xml:space="preserve">Chandigarh (UT)       </t>
  </si>
  <si>
    <t>CH</t>
  </si>
  <si>
    <t xml:space="preserve">Uttaranchal        </t>
  </si>
  <si>
    <t>UA</t>
  </si>
  <si>
    <t xml:space="preserve">Haryana       </t>
  </si>
  <si>
    <t>HR</t>
  </si>
  <si>
    <t xml:space="preserve">Delhi (UT &amp; State)  </t>
  </si>
  <si>
    <t>DL</t>
  </si>
  <si>
    <t xml:space="preserve">Rajasthan  </t>
  </si>
  <si>
    <t>RJ</t>
  </si>
  <si>
    <t xml:space="preserve">Uttar Pradesh  </t>
  </si>
  <si>
    <t>UP</t>
  </si>
  <si>
    <t xml:space="preserve">Bihar      </t>
  </si>
  <si>
    <t>BR</t>
  </si>
  <si>
    <t xml:space="preserve">Sikkim               </t>
  </si>
  <si>
    <t>SK</t>
  </si>
  <si>
    <t xml:space="preserve">Arunachal Pradesh </t>
  </si>
  <si>
    <t>AR</t>
  </si>
  <si>
    <t xml:space="preserve">Nagaland   </t>
  </si>
  <si>
    <t>NL</t>
  </si>
  <si>
    <t xml:space="preserve">Manipur    </t>
  </si>
  <si>
    <t>MN</t>
  </si>
  <si>
    <t xml:space="preserve">Mizoram    </t>
  </si>
  <si>
    <t>MZ</t>
  </si>
  <si>
    <t xml:space="preserve">Tripura                  </t>
  </si>
  <si>
    <t>TR</t>
  </si>
  <si>
    <t xml:space="preserve">Meghalaya    </t>
  </si>
  <si>
    <t>ML</t>
  </si>
  <si>
    <t xml:space="preserve">Assam      </t>
  </si>
  <si>
    <t>AS</t>
  </si>
  <si>
    <t xml:space="preserve">West Bengal   </t>
  </si>
  <si>
    <t>WB</t>
  </si>
  <si>
    <t xml:space="preserve">Jharkhand               </t>
  </si>
  <si>
    <t>JH</t>
  </si>
  <si>
    <t xml:space="preserve">Odisha      </t>
  </si>
  <si>
    <t>OR</t>
  </si>
  <si>
    <t xml:space="preserve">Chhattisgarh       </t>
  </si>
  <si>
    <t>CG</t>
  </si>
  <si>
    <t xml:space="preserve">Madhya Pradesh         </t>
  </si>
  <si>
    <t>MP</t>
  </si>
  <si>
    <t xml:space="preserve">Gujarat      </t>
  </si>
  <si>
    <t>GJ</t>
  </si>
  <si>
    <t xml:space="preserve">Daman and Diu (UT) </t>
  </si>
  <si>
    <t>DD</t>
  </si>
  <si>
    <t xml:space="preserve">Dadra &amp; Nagar Haveli  (UT) </t>
  </si>
  <si>
    <t>DN</t>
  </si>
  <si>
    <t>Maharashtra</t>
  </si>
  <si>
    <t>MH</t>
  </si>
  <si>
    <t xml:space="preserve">Karnataka    </t>
  </si>
  <si>
    <t>KA</t>
  </si>
  <si>
    <t xml:space="preserve">Goa       </t>
  </si>
  <si>
    <t>GA</t>
  </si>
  <si>
    <t xml:space="preserve">Lakshadweep  (UT) </t>
  </si>
  <si>
    <t>LD</t>
  </si>
  <si>
    <t xml:space="preserve">Kerala    </t>
  </si>
  <si>
    <t>KL</t>
  </si>
  <si>
    <t xml:space="preserve">Tamil Nadu </t>
  </si>
  <si>
    <t>TN</t>
  </si>
  <si>
    <t xml:space="preserve">Puducherry  (UT &amp; State) </t>
  </si>
  <si>
    <t>PY</t>
  </si>
  <si>
    <t xml:space="preserve">Andaman &amp; Nicobar Islands (UT) </t>
  </si>
  <si>
    <t>AN</t>
  </si>
  <si>
    <t>Telangana</t>
  </si>
  <si>
    <t>TS</t>
  </si>
  <si>
    <t xml:space="preserve">Andhra Pradesh    </t>
  </si>
  <si>
    <t>AP</t>
  </si>
  <si>
    <t xml:space="preserve">Other Territory </t>
  </si>
  <si>
    <t xml:space="preserve">SHORT TERM CAPITAL GAIN  </t>
  </si>
  <si>
    <t xml:space="preserve">Sec 44AB  Tax Audit </t>
  </si>
  <si>
    <t xml:space="preserve">LONG TERM CAPITAL GAIN </t>
  </si>
  <si>
    <t xml:space="preserve">GROSS TOTAL INCOME </t>
  </si>
  <si>
    <t>Section 80TTA</t>
  </si>
  <si>
    <t>Gift Received</t>
  </si>
  <si>
    <t>GIFT FROM RELATIVES</t>
  </si>
  <si>
    <t>GIFT FROM NON-RELATIVES</t>
  </si>
  <si>
    <t>ELSS  (Till 31-03-2020)</t>
  </si>
  <si>
    <t>ELSS (01-04-20 to 31-07-20)</t>
  </si>
  <si>
    <t>Purchased (180 or More)</t>
  </si>
  <si>
    <t xml:space="preserve">Sold (Less than 180) </t>
  </si>
  <si>
    <t xml:space="preserve">Sold (More than 180 or more) </t>
  </si>
  <si>
    <t>Assets Balance as on 01-04-19</t>
  </si>
  <si>
    <t>Purchased (Less than 180)</t>
  </si>
  <si>
    <t xml:space="preserve">Total Dep </t>
  </si>
  <si>
    <r>
      <t xml:space="preserve">Add Depreciation  as per  </t>
    </r>
    <r>
      <rPr>
        <sz val="9"/>
        <color rgb="FFFF0000"/>
        <rFont val="Arial"/>
        <family val="2"/>
      </rPr>
      <t xml:space="preserve">P &amp; L A/c </t>
    </r>
  </si>
  <si>
    <r>
      <t>Less Dep as per</t>
    </r>
    <r>
      <rPr>
        <sz val="9"/>
        <color rgb="FFFF0000"/>
        <rFont val="Arial"/>
        <family val="2"/>
      </rPr>
      <t xml:space="preserve"> Income Tax Act </t>
    </r>
  </si>
  <si>
    <r>
      <t>Varun &amp; Jyoti</t>
    </r>
    <r>
      <rPr>
        <sz val="8"/>
        <color rgb="FF0066FF"/>
        <rFont val="Arial"/>
        <family val="2"/>
      </rPr>
      <t xml:space="preserve"> First Ed. </t>
    </r>
    <r>
      <rPr>
        <sz val="8"/>
        <color rgb="FFC00000"/>
        <rFont val="Arial"/>
        <family val="2"/>
      </rPr>
      <t>Jan-2021</t>
    </r>
  </si>
  <si>
    <r>
      <t xml:space="preserve">ADD: INTEREST (234A, 234B &amp; 234C) and LATE Fees U/S 234F </t>
    </r>
    <r>
      <rPr>
        <b/>
        <sz val="8"/>
        <color rgb="FFFF0000"/>
        <rFont val="Arial"/>
        <family val="2"/>
      </rPr>
      <t xml:space="preserve">(Ignored) </t>
    </r>
  </si>
  <si>
    <r>
      <t xml:space="preserve">LESS : REBATE  u/s 87A </t>
    </r>
    <r>
      <rPr>
        <sz val="8"/>
        <color theme="1"/>
        <rFont val="Arial Narrow"/>
        <family val="2"/>
      </rPr>
      <t>(Rs. 12500, if Total Income upto Rs. 5 Lakhs)</t>
    </r>
  </si>
  <si>
    <t>Other Information</t>
  </si>
  <si>
    <t>Section 80D</t>
  </si>
  <si>
    <t xml:space="preserve">Less Std Ded </t>
  </si>
  <si>
    <t>GROSS ANNUAL VALUE</t>
  </si>
  <si>
    <t>Net Annual Vaue</t>
  </si>
  <si>
    <t>TDS U/S 194A</t>
  </si>
  <si>
    <t>Section 80GGC</t>
  </si>
  <si>
    <t>TDS U/S 194-I</t>
  </si>
  <si>
    <t>Rent</t>
  </si>
  <si>
    <t>Friend</t>
  </si>
  <si>
    <t>LOTTERY</t>
  </si>
  <si>
    <t>Sale Proceeds</t>
  </si>
  <si>
    <t>Less Expenses</t>
  </si>
  <si>
    <t xml:space="preserve">Less Acquisition Cost </t>
  </si>
  <si>
    <t>Less Intt. on H Loan</t>
  </si>
  <si>
    <t>Section 80E</t>
  </si>
  <si>
    <t>Section 80G</t>
  </si>
  <si>
    <t>Case Study-304,  P-27 to P-33</t>
  </si>
  <si>
    <t>Case Study-304</t>
  </si>
  <si>
    <t xml:space="preserve">1.       Other expenses include household expenses </t>
  </si>
  <si>
    <t>5.        No TDS has been deducted on Audit fee.</t>
  </si>
  <si>
    <t>Inventories
1. Raw materials:        4,00,000
2. Finished Goods:      6,00,000</t>
  </si>
  <si>
    <r>
      <t xml:space="preserve">7. Donation to Prime Minister  National Relief Fund by cheque, </t>
    </r>
    <r>
      <rPr>
        <b/>
        <sz val="12"/>
        <color theme="1"/>
        <rFont val="Times New Roman"/>
        <family val="1"/>
      </rPr>
      <t>Address: South Block, New Delhi-110011, State Code: 09, PAN: AAATP4637Q</t>
    </r>
  </si>
  <si>
    <t xml:space="preserve">4.        Travelling expenses include Cash payment </t>
  </si>
  <si>
    <r>
      <rPr>
        <sz val="12"/>
        <color rgb="FFC00000"/>
        <rFont val="Times New Roman"/>
        <family val="1"/>
      </rPr>
      <t>Rates</t>
    </r>
    <r>
      <rPr>
        <sz val="12"/>
        <color theme="1"/>
        <rFont val="Times New Roman"/>
        <family val="1"/>
      </rPr>
      <t xml:space="preserve">  and taxes (IGST)</t>
    </r>
  </si>
  <si>
    <t>3.        Salaries and wages include salary of Rs. 8,00,000 paid to his brother.  Similar salary  Rs.  7,40,000.</t>
  </si>
  <si>
    <t>Housedhold Exp</t>
  </si>
  <si>
    <t>Taxes Outstanding</t>
  </si>
  <si>
    <t xml:space="preserve">Relative </t>
  </si>
  <si>
    <t>Cash Payment</t>
  </si>
  <si>
    <t>TDS on Audit Fees</t>
  </si>
  <si>
    <t xml:space="preserve">Training </t>
  </si>
  <si>
    <t xml:space="preserve">P &amp; M </t>
  </si>
  <si>
    <t>Computer</t>
  </si>
  <si>
    <t>Furniture</t>
  </si>
  <si>
    <t xml:space="preserve">Dep Rates </t>
  </si>
  <si>
    <t>Additional Dep (180 or More)</t>
  </si>
  <si>
    <t>Additional Dep (Less than 180)</t>
  </si>
  <si>
    <t>FDR Intt</t>
  </si>
  <si>
    <t>Section 80CCD(1B)</t>
  </si>
  <si>
    <r>
      <t xml:space="preserve">6. Interest paid on loan taken in respect of higher education of assessee’s brother </t>
    </r>
    <r>
      <rPr>
        <sz val="12"/>
        <color rgb="FFC00000"/>
        <rFont val="Times New Roman"/>
        <family val="1"/>
      </rPr>
      <t xml:space="preserve">(Dependent) </t>
    </r>
  </si>
  <si>
    <t>Father</t>
  </si>
  <si>
    <t xml:space="preserve">Winning from Lottery </t>
  </si>
  <si>
    <t xml:space="preserve">Less Indexed Acq. Cost </t>
  </si>
  <si>
    <t>CII = 289</t>
  </si>
  <si>
    <t>Exemption u/s 54EC-REC</t>
  </si>
  <si>
    <t>Exemption u/s 54EC-NHAI</t>
  </si>
  <si>
    <t xml:space="preserve">Nil </t>
  </si>
  <si>
    <r>
      <t xml:space="preserve">ADD : SURCHARGE  </t>
    </r>
    <r>
      <rPr>
        <sz val="8"/>
        <rFont val="Arial"/>
        <family val="2"/>
      </rPr>
      <t xml:space="preserve">(10 % exceeding 50 Lakhs;  15% exceeding  100 Lakhs) </t>
    </r>
    <r>
      <rPr>
        <sz val="8"/>
        <color rgb="FFC00000"/>
        <rFont val="Arial"/>
        <family val="2"/>
      </rPr>
      <t>Marginal Relief</t>
    </r>
  </si>
  <si>
    <t xml:space="preserve">Tax </t>
  </si>
  <si>
    <r>
      <t xml:space="preserve">1. Full value of consideration - Sale of </t>
    </r>
    <r>
      <rPr>
        <sz val="12"/>
        <color rgb="FFC00000"/>
        <rFont val="Times New Roman"/>
        <family val="1"/>
      </rPr>
      <t xml:space="preserve">Equity Oriented </t>
    </r>
    <r>
      <rPr>
        <sz val="12"/>
        <color theme="1"/>
        <rFont val="Times New Roman"/>
        <family val="1"/>
      </rPr>
      <t>mutual funds  (Date of transfer : 28/09/2019)</t>
    </r>
  </si>
  <si>
    <t>Land</t>
  </si>
  <si>
    <t>Equity- Mutual Funds</t>
  </si>
  <si>
    <t xml:space="preserve">Buyer's Details </t>
  </si>
  <si>
    <t>Dr S B Rathore (PAN-AAAPR1234H; Aadhaar-123045607890)</t>
  </si>
  <si>
    <t>Plot No. A-3/25, Paschim Vihar, New Delhi-110063</t>
  </si>
  <si>
    <r>
      <t>DELS12345</t>
    </r>
    <r>
      <rPr>
        <sz val="12"/>
        <color rgb="FFC00000"/>
        <rFont val="Times New Roman"/>
        <family val="1"/>
      </rPr>
      <t>E</t>
    </r>
  </si>
  <si>
    <r>
      <t>2.</t>
    </r>
    <r>
      <rPr>
        <sz val="12"/>
        <color rgb="FFC00000"/>
        <rFont val="Times New Roman"/>
        <family val="1"/>
      </rPr>
      <t xml:space="preserve">       Rates </t>
    </r>
    <r>
      <rPr>
        <sz val="12"/>
        <color theme="1"/>
        <rFont val="Times New Roman"/>
        <family val="1"/>
      </rPr>
      <t xml:space="preserve">and taxes (IGST) include an outstanding liability </t>
    </r>
  </si>
  <si>
    <t xml:space="preserve">1.     Additional Dep. is allowed on P &amp; M  of Rs. 1,00,000 use more than 180 days or more in the prev yr. </t>
  </si>
  <si>
    <t>2.     Additional Dep. is allowed on P &amp; M  of Rs. 70,000 use less than 180 days in the previous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</si>
</sst>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.&quot;\ #,##0;[Red]&quot;Rs.&quot;\ \-#,##0"/>
  </numFmts>
  <fonts count="6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66FF"/>
      <name val="Times New Roman"/>
      <family val="1"/>
    </font>
    <font>
      <sz val="12"/>
      <color rgb="FFC00000"/>
      <name val="Times New Roman"/>
      <family val="1"/>
    </font>
    <font>
      <sz val="12"/>
      <color rgb="FF0066FF"/>
      <name val="Times New Roman"/>
      <family val="1"/>
    </font>
    <font>
      <sz val="10"/>
      <name val="Arial"/>
      <family val="2"/>
    </font>
    <font>
      <sz val="8"/>
      <color rgb="FF7030A0"/>
      <name val="Arial"/>
      <family val="2"/>
    </font>
    <font>
      <b/>
      <sz val="9"/>
      <color theme="1"/>
      <name val="Lucida Console"/>
      <family val="3"/>
    </font>
    <font>
      <sz val="11"/>
      <color theme="1"/>
      <name val="Arial"/>
      <family val="2"/>
    </font>
    <font>
      <sz val="8"/>
      <color rgb="FFC00000"/>
      <name val="Arial"/>
      <family val="2"/>
    </font>
    <font>
      <b/>
      <sz val="9"/>
      <color theme="1"/>
      <name val="High Tower Text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u/>
      <sz val="9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10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rgb="FF0070C0"/>
      <name val="Arial"/>
      <family val="2"/>
    </font>
    <font>
      <b/>
      <sz val="8"/>
      <name val="Arial"/>
      <family val="2"/>
    </font>
    <font>
      <b/>
      <sz val="8"/>
      <color rgb="FF7030A0"/>
      <name val="Arial"/>
      <family val="2"/>
    </font>
    <font>
      <sz val="10"/>
      <color rgb="FFC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color rgb="FFC00000"/>
      <name val="Arial"/>
      <family val="2"/>
    </font>
    <font>
      <sz val="8"/>
      <color rgb="FF080CB8"/>
      <name val="Arial"/>
      <family val="2"/>
    </font>
    <font>
      <sz val="9"/>
      <color rgb="FFFF0000"/>
      <name val="Arial"/>
      <family val="2"/>
    </font>
    <font>
      <sz val="9"/>
      <color rgb="FF7030A0"/>
      <name val="Arial"/>
      <family val="2"/>
    </font>
    <font>
      <i/>
      <u/>
      <sz val="9"/>
      <color theme="1"/>
      <name val="Arial"/>
      <family val="2"/>
    </font>
    <font>
      <b/>
      <sz val="8"/>
      <color rgb="FFFF0000"/>
      <name val="Arial"/>
      <family val="2"/>
    </font>
    <font>
      <sz val="10"/>
      <color rgb="FFC00000"/>
      <name val="Arial Narrow"/>
      <family val="2"/>
    </font>
    <font>
      <b/>
      <sz val="10"/>
      <color rgb="FFC00000"/>
      <name val="Arial"/>
      <family val="2"/>
    </font>
    <font>
      <sz val="8"/>
      <color rgb="FF0066FF"/>
      <name val="Arial"/>
      <family val="2"/>
    </font>
    <font>
      <sz val="9"/>
      <color theme="1"/>
      <name val="Times New Roman"/>
      <family val="1"/>
    </font>
    <font>
      <i/>
      <sz val="8"/>
      <color theme="8" tint="-0.249977111117893"/>
      <name val="Arial"/>
      <family val="2"/>
    </font>
    <font>
      <i/>
      <sz val="9"/>
      <color theme="8" tint="-0.249977111117893"/>
      <name val="Arial"/>
      <family val="2"/>
    </font>
    <font>
      <i/>
      <sz val="8"/>
      <color rgb="FFC00000"/>
      <name val="Arial"/>
      <family val="2"/>
    </font>
    <font>
      <b/>
      <sz val="8"/>
      <color indexed="12"/>
      <name val="Arial"/>
      <family val="2"/>
    </font>
    <font>
      <sz val="9"/>
      <color theme="0"/>
      <name val="Arial"/>
      <family val="2"/>
    </font>
    <font>
      <b/>
      <i/>
      <sz val="11"/>
      <color theme="1"/>
      <name val="Times New Roman"/>
      <family val="1"/>
    </font>
    <font>
      <sz val="10"/>
      <color rgb="FF00B050"/>
      <name val="Arial"/>
      <family val="2"/>
    </font>
    <font>
      <sz val="9"/>
      <color rgb="FF0066FF"/>
      <name val="Arial"/>
      <family val="2"/>
    </font>
    <font>
      <b/>
      <i/>
      <sz val="9"/>
      <color rgb="FF0066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32" fillId="0" borderId="0"/>
  </cellStyleXfs>
  <cellXfs count="290">
    <xf numFmtId="0" fontId="0" fillId="0" borderId="0" xfId="0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9" fontId="1" fillId="0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2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 applyAlignment="1"/>
    <xf numFmtId="0" fontId="1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/>
    <xf numFmtId="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justify" wrapText="1"/>
    </xf>
    <xf numFmtId="1" fontId="4" fillId="0" borderId="0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1" fillId="0" borderId="2" xfId="0" applyFont="1" applyFill="1" applyBorder="1" applyAlignment="1"/>
    <xf numFmtId="0" fontId="5" fillId="0" borderId="2" xfId="0" applyFont="1" applyFill="1" applyBorder="1" applyAlignment="1"/>
    <xf numFmtId="0" fontId="7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1" fontId="8" fillId="0" borderId="2" xfId="0" applyNumberFormat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wrapText="1"/>
    </xf>
    <xf numFmtId="0" fontId="38" fillId="0" borderId="0" xfId="2" applyFont="1"/>
    <xf numFmtId="0" fontId="14" fillId="0" borderId="0" xfId="2" applyFont="1"/>
    <xf numFmtId="0" fontId="16" fillId="0" borderId="0" xfId="2" applyFont="1" applyBorder="1" applyAlignment="1">
      <alignment horizontal="center"/>
    </xf>
    <xf numFmtId="0" fontId="17" fillId="0" borderId="0" xfId="2" applyFont="1"/>
    <xf numFmtId="1" fontId="18" fillId="0" borderId="9" xfId="2" applyNumberFormat="1" applyFont="1" applyBorder="1" applyAlignment="1" applyProtection="1">
      <alignment shrinkToFit="1"/>
    </xf>
    <xf numFmtId="0" fontId="28" fillId="0" borderId="10" xfId="2" applyFont="1" applyBorder="1"/>
    <xf numFmtId="0" fontId="17" fillId="0" borderId="10" xfId="2" applyFont="1" applyBorder="1"/>
    <xf numFmtId="0" fontId="21" fillId="4" borderId="0" xfId="2" applyFont="1" applyFill="1" applyBorder="1"/>
    <xf numFmtId="0" fontId="18" fillId="0" borderId="15" xfId="2" applyFont="1" applyBorder="1" applyAlignment="1">
      <alignment shrinkToFit="1"/>
    </xf>
    <xf numFmtId="0" fontId="28" fillId="0" borderId="0" xfId="2" applyFont="1" applyBorder="1"/>
    <xf numFmtId="0" fontId="21" fillId="0" borderId="0" xfId="2" applyFont="1" applyBorder="1" applyAlignment="1">
      <alignment horizontal="left"/>
    </xf>
    <xf numFmtId="0" fontId="18" fillId="0" borderId="0" xfId="2" applyFont="1" applyBorder="1"/>
    <xf numFmtId="0" fontId="17" fillId="0" borderId="0" xfId="2" applyFont="1" applyFill="1" applyBorder="1"/>
    <xf numFmtId="0" fontId="17" fillId="2" borderId="0" xfId="2" applyFont="1" applyFill="1" applyBorder="1"/>
    <xf numFmtId="0" fontId="21" fillId="0" borderId="0" xfId="2" applyFont="1" applyBorder="1"/>
    <xf numFmtId="0" fontId="17" fillId="0" borderId="0" xfId="2" applyFont="1" applyBorder="1"/>
    <xf numFmtId="0" fontId="17" fillId="2" borderId="17" xfId="2" applyFont="1" applyFill="1" applyBorder="1"/>
    <xf numFmtId="0" fontId="28" fillId="0" borderId="0" xfId="2" applyFont="1" applyFill="1" applyBorder="1"/>
    <xf numFmtId="0" fontId="41" fillId="0" borderId="0" xfId="2" applyFont="1" applyFill="1" applyBorder="1"/>
    <xf numFmtId="0" fontId="21" fillId="4" borderId="15" xfId="2" applyFont="1" applyFill="1" applyBorder="1" applyAlignment="1">
      <alignment horizontal="left" indent="2"/>
    </xf>
    <xf numFmtId="0" fontId="23" fillId="0" borderId="0" xfId="2" applyFont="1" applyBorder="1" applyAlignment="1">
      <alignment horizontal="left"/>
    </xf>
    <xf numFmtId="0" fontId="24" fillId="0" borderId="0" xfId="2" applyFont="1" applyBorder="1"/>
    <xf numFmtId="0" fontId="33" fillId="0" borderId="0" xfId="2" applyFont="1" applyBorder="1" applyAlignment="1">
      <alignment horizontal="left"/>
    </xf>
    <xf numFmtId="0" fontId="26" fillId="0" borderId="0" xfId="2" applyFont="1" applyBorder="1"/>
    <xf numFmtId="0" fontId="27" fillId="0" borderId="0" xfId="2" applyFont="1" applyFill="1" applyBorder="1"/>
    <xf numFmtId="0" fontId="42" fillId="0" borderId="0" xfId="2" applyFont="1" applyBorder="1" applyAlignment="1">
      <alignment horizontal="center"/>
    </xf>
    <xf numFmtId="164" fontId="27" fillId="0" borderId="0" xfId="2" applyNumberFormat="1" applyFont="1" applyFill="1" applyBorder="1"/>
    <xf numFmtId="164" fontId="27" fillId="2" borderId="0" xfId="2" applyNumberFormat="1" applyFont="1" applyFill="1" applyBorder="1" applyAlignment="1">
      <alignment horizontal="left" indent="6"/>
    </xf>
    <xf numFmtId="0" fontId="21" fillId="4" borderId="15" xfId="2" applyFont="1" applyFill="1" applyBorder="1"/>
    <xf numFmtId="0" fontId="21" fillId="0" borderId="0" xfId="2" applyFont="1" applyBorder="1" applyAlignment="1"/>
    <xf numFmtId="0" fontId="21" fillId="0" borderId="0" xfId="2" applyFont="1" applyBorder="1" applyAlignment="1">
      <alignment horizontal="left" indent="2"/>
    </xf>
    <xf numFmtId="3" fontId="26" fillId="0" borderId="0" xfId="2" applyNumberFormat="1" applyFont="1" applyBorder="1" applyAlignment="1">
      <alignment horizontal="center"/>
    </xf>
    <xf numFmtId="0" fontId="15" fillId="0" borderId="0" xfId="2" applyFont="1" applyBorder="1"/>
    <xf numFmtId="0" fontId="26" fillId="0" borderId="0" xfId="2" applyFont="1" applyBorder="1" applyAlignment="1">
      <alignment horizontal="center"/>
    </xf>
    <xf numFmtId="0" fontId="26" fillId="0" borderId="0" xfId="2" applyFont="1" applyBorder="1" applyAlignment="1">
      <alignment horizontal="left"/>
    </xf>
    <xf numFmtId="1" fontId="17" fillId="0" borderId="0" xfId="2" applyNumberFormat="1" applyFont="1" applyFill="1" applyBorder="1"/>
    <xf numFmtId="0" fontId="29" fillId="0" borderId="0" xfId="2" applyFont="1" applyBorder="1" applyAlignment="1">
      <alignment horizontal="right"/>
    </xf>
    <xf numFmtId="0" fontId="17" fillId="0" borderId="0" xfId="2" applyFont="1" applyBorder="1" applyAlignment="1">
      <alignment horizontal="center"/>
    </xf>
    <xf numFmtId="1" fontId="22" fillId="0" borderId="0" xfId="2" applyNumberFormat="1" applyFont="1" applyBorder="1"/>
    <xf numFmtId="0" fontId="21" fillId="5" borderId="15" xfId="2" applyFont="1" applyFill="1" applyBorder="1"/>
    <xf numFmtId="0" fontId="21" fillId="0" borderId="13" xfId="2" applyFont="1" applyBorder="1"/>
    <xf numFmtId="0" fontId="25" fillId="0" borderId="0" xfId="2" applyFont="1" applyBorder="1"/>
    <xf numFmtId="0" fontId="45" fillId="0" borderId="0" xfId="2" applyFont="1" applyBorder="1"/>
    <xf numFmtId="0" fontId="22" fillId="0" borderId="0" xfId="2" applyFont="1" applyBorder="1"/>
    <xf numFmtId="0" fontId="29" fillId="0" borderId="0" xfId="2" applyFont="1" applyBorder="1"/>
    <xf numFmtId="0" fontId="38" fillId="0" borderId="0" xfId="2" applyFont="1" applyBorder="1" applyAlignment="1">
      <alignment horizontal="center"/>
    </xf>
    <xf numFmtId="0" fontId="29" fillId="0" borderId="0" xfId="2" applyFont="1" applyBorder="1" applyAlignment="1">
      <alignment vertical="center"/>
    </xf>
    <xf numFmtId="1" fontId="27" fillId="0" borderId="0" xfId="2" applyNumberFormat="1" applyFont="1" applyBorder="1" applyAlignment="1">
      <alignment horizontal="left"/>
    </xf>
    <xf numFmtId="0" fontId="27" fillId="0" borderId="0" xfId="2" applyFont="1" applyFill="1" applyBorder="1" applyAlignment="1">
      <alignment horizontal="left"/>
    </xf>
    <xf numFmtId="0" fontId="18" fillId="0" borderId="0" xfId="2" applyFont="1" applyBorder="1" applyAlignment="1">
      <alignment horizontal="right"/>
    </xf>
    <xf numFmtId="0" fontId="17" fillId="0" borderId="0" xfId="2" applyFont="1" applyFill="1" applyBorder="1" applyAlignment="1">
      <alignment horizontal="center"/>
    </xf>
    <xf numFmtId="0" fontId="29" fillId="0" borderId="0" xfId="2" applyFont="1" applyBorder="1" applyAlignment="1">
      <alignment horizontal="center"/>
    </xf>
    <xf numFmtId="1" fontId="30" fillId="3" borderId="0" xfId="2" applyNumberFormat="1" applyFont="1" applyFill="1" applyBorder="1" applyAlignment="1">
      <alignment horizontal="center" shrinkToFit="1"/>
    </xf>
    <xf numFmtId="1" fontId="17" fillId="0" borderId="0" xfId="2" applyNumberFormat="1" applyFont="1" applyBorder="1"/>
    <xf numFmtId="0" fontId="31" fillId="0" borderId="0" xfId="2" applyFont="1" applyBorder="1" applyAlignment="1">
      <alignment horizontal="right"/>
    </xf>
    <xf numFmtId="0" fontId="21" fillId="0" borderId="0" xfId="2" applyFont="1"/>
    <xf numFmtId="9" fontId="17" fillId="0" borderId="0" xfId="2" applyNumberFormat="1" applyFont="1" applyBorder="1" applyAlignment="1">
      <alignment horizontal="center"/>
    </xf>
    <xf numFmtId="1" fontId="17" fillId="0" borderId="0" xfId="2" applyNumberFormat="1" applyFont="1" applyBorder="1" applyAlignment="1"/>
    <xf numFmtId="0" fontId="17" fillId="0" borderId="0" xfId="2" applyFont="1" applyBorder="1" applyAlignment="1">
      <alignment horizontal="right"/>
    </xf>
    <xf numFmtId="9" fontId="17" fillId="0" borderId="0" xfId="2" applyNumberFormat="1" applyFont="1" applyBorder="1" applyAlignment="1"/>
    <xf numFmtId="0" fontId="27" fillId="0" borderId="0" xfId="2" applyFont="1" applyBorder="1" applyAlignment="1">
      <alignment horizontal="left"/>
    </xf>
    <xf numFmtId="0" fontId="21" fillId="0" borderId="0" xfId="2" applyFont="1" applyFill="1" applyBorder="1"/>
    <xf numFmtId="14" fontId="26" fillId="0" borderId="0" xfId="2" applyNumberFormat="1" applyFont="1" applyBorder="1" applyAlignment="1">
      <alignment horizontal="center"/>
    </xf>
    <xf numFmtId="14" fontId="34" fillId="0" borderId="0" xfId="2" applyNumberFormat="1" applyFont="1" applyBorder="1" applyAlignment="1">
      <alignment horizontal="center" shrinkToFit="1"/>
    </xf>
    <xf numFmtId="1" fontId="17" fillId="2" borderId="0" xfId="2" applyNumberFormat="1" applyFont="1" applyFill="1" applyBorder="1"/>
    <xf numFmtId="14" fontId="47" fillId="0" borderId="0" xfId="2" applyNumberFormat="1" applyFont="1" applyBorder="1" applyAlignment="1">
      <alignment horizontal="center" shrinkToFit="1"/>
    </xf>
    <xf numFmtId="0" fontId="18" fillId="0" borderId="12" xfId="2" applyFont="1" applyBorder="1" applyAlignment="1">
      <alignment shrinkToFit="1"/>
    </xf>
    <xf numFmtId="14" fontId="34" fillId="0" borderId="13" xfId="2" applyNumberFormat="1" applyFont="1" applyBorder="1" applyAlignment="1">
      <alignment horizontal="center" shrinkToFit="1"/>
    </xf>
    <xf numFmtId="1" fontId="18" fillId="0" borderId="18" xfId="2" applyNumberFormat="1" applyFont="1" applyBorder="1" applyAlignment="1">
      <alignment shrinkToFit="1"/>
    </xf>
    <xf numFmtId="0" fontId="29" fillId="0" borderId="13" xfId="2" applyFont="1" applyBorder="1"/>
    <xf numFmtId="0" fontId="17" fillId="0" borderId="13" xfId="2" applyFont="1" applyBorder="1" applyAlignment="1"/>
    <xf numFmtId="14" fontId="17" fillId="0" borderId="13" xfId="2" applyNumberFormat="1" applyFont="1" applyBorder="1" applyAlignment="1"/>
    <xf numFmtId="0" fontId="17" fillId="0" borderId="13" xfId="2" applyFont="1" applyBorder="1" applyAlignment="1">
      <alignment horizontal="center"/>
    </xf>
    <xf numFmtId="0" fontId="27" fillId="0" borderId="13" xfId="2" applyFont="1" applyFill="1" applyBorder="1" applyAlignment="1">
      <alignment horizontal="left"/>
    </xf>
    <xf numFmtId="0" fontId="33" fillId="0" borderId="0" xfId="2" applyFont="1"/>
    <xf numFmtId="0" fontId="36" fillId="0" borderId="0" xfId="2" applyFont="1" applyAlignment="1">
      <alignment horizontal="right"/>
    </xf>
    <xf numFmtId="0" fontId="18" fillId="0" borderId="0" xfId="2" applyFont="1" applyBorder="1" applyAlignment="1">
      <alignment shrinkToFit="1"/>
    </xf>
    <xf numFmtId="0" fontId="35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48" fillId="0" borderId="0" xfId="1" applyFont="1" applyFill="1" applyBorder="1" applyAlignment="1">
      <alignment horizontal="center" wrapText="1" readingOrder="1"/>
    </xf>
    <xf numFmtId="0" fontId="48" fillId="0" borderId="0" xfId="1" applyFont="1" applyFill="1" applyBorder="1" applyAlignment="1">
      <alignment horizontal="left" wrapText="1" readingOrder="1"/>
    </xf>
    <xf numFmtId="0" fontId="17" fillId="0" borderId="0" xfId="1" applyFont="1" applyFill="1" applyBorder="1"/>
    <xf numFmtId="0" fontId="17" fillId="0" borderId="0" xfId="1" applyFont="1" applyFill="1" applyBorder="1" applyAlignment="1">
      <alignment horizontal="center" wrapText="1" readingOrder="1"/>
    </xf>
    <xf numFmtId="0" fontId="17" fillId="0" borderId="0" xfId="1" applyFont="1" applyFill="1" applyBorder="1" applyAlignment="1">
      <alignment horizontal="left" wrapText="1" readingOrder="1"/>
    </xf>
    <xf numFmtId="0" fontId="22" fillId="0" borderId="0" xfId="1" applyFont="1" applyFill="1" applyBorder="1" applyAlignment="1">
      <alignment horizontal="left" wrapText="1" readingOrder="1"/>
    </xf>
    <xf numFmtId="0" fontId="32" fillId="0" borderId="0" xfId="1" applyFont="1" applyFill="1"/>
    <xf numFmtId="0" fontId="19" fillId="0" borderId="19" xfId="2" applyFont="1" applyBorder="1" applyAlignment="1">
      <alignment horizontal="center"/>
    </xf>
    <xf numFmtId="1" fontId="22" fillId="0" borderId="20" xfId="2" applyNumberFormat="1" applyFont="1" applyBorder="1"/>
    <xf numFmtId="1" fontId="22" fillId="0" borderId="20" xfId="2" applyNumberFormat="1" applyFont="1" applyFill="1" applyBorder="1"/>
    <xf numFmtId="0" fontId="21" fillId="0" borderId="20" xfId="2" applyFont="1" applyBorder="1"/>
    <xf numFmtId="1" fontId="17" fillId="0" borderId="20" xfId="2" applyNumberFormat="1" applyFont="1" applyBorder="1" applyAlignment="1">
      <alignment horizontal="right"/>
    </xf>
    <xf numFmtId="1" fontId="17" fillId="0" borderId="22" xfId="2" applyNumberFormat="1" applyFont="1" applyBorder="1" applyAlignment="1">
      <alignment horizontal="right"/>
    </xf>
    <xf numFmtId="0" fontId="17" fillId="0" borderId="22" xfId="2" applyFont="1" applyBorder="1" applyAlignment="1">
      <alignment horizontal="right"/>
    </xf>
    <xf numFmtId="1" fontId="22" fillId="0" borderId="20" xfId="2" applyNumberFormat="1" applyFont="1" applyBorder="1" applyAlignment="1">
      <alignment horizontal="right"/>
    </xf>
    <xf numFmtId="1" fontId="22" fillId="0" borderId="20" xfId="2" applyNumberFormat="1" applyFont="1" applyFill="1" applyBorder="1" applyAlignment="1"/>
    <xf numFmtId="1" fontId="22" fillId="0" borderId="23" xfId="2" applyNumberFormat="1" applyFont="1" applyBorder="1"/>
    <xf numFmtId="1" fontId="22" fillId="0" borderId="24" xfId="2" applyNumberFormat="1" applyFont="1" applyBorder="1"/>
    <xf numFmtId="0" fontId="14" fillId="0" borderId="0" xfId="2" applyFont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wrapText="1"/>
    </xf>
    <xf numFmtId="0" fontId="51" fillId="0" borderId="0" xfId="2" applyFont="1" applyBorder="1"/>
    <xf numFmtId="1" fontId="52" fillId="0" borderId="0" xfId="2" applyNumberFormat="1" applyFont="1" applyBorder="1" applyAlignment="1">
      <alignment horizontal="center"/>
    </xf>
    <xf numFmtId="0" fontId="53" fillId="0" borderId="0" xfId="2" applyFont="1" applyBorder="1"/>
    <xf numFmtId="1" fontId="22" fillId="0" borderId="5" xfId="2" applyNumberFormat="1" applyFont="1" applyBorder="1"/>
    <xf numFmtId="0" fontId="4" fillId="0" borderId="0" xfId="0" applyFont="1" applyFill="1" applyBorder="1" applyAlignment="1">
      <alignment horizontal="left" wrapText="1" indent="2"/>
    </xf>
    <xf numFmtId="1" fontId="21" fillId="4" borderId="0" xfId="2" applyNumberFormat="1" applyFont="1" applyFill="1" applyBorder="1"/>
    <xf numFmtId="0" fontId="29" fillId="4" borderId="9" xfId="2" applyFont="1" applyFill="1" applyBorder="1"/>
    <xf numFmtId="0" fontId="21" fillId="4" borderId="10" xfId="2" applyFont="1" applyFill="1" applyBorder="1"/>
    <xf numFmtId="1" fontId="21" fillId="4" borderId="11" xfId="2" applyNumberFormat="1" applyFont="1" applyFill="1" applyBorder="1"/>
    <xf numFmtId="0" fontId="21" fillId="4" borderId="16" xfId="2" applyFont="1" applyFill="1" applyBorder="1"/>
    <xf numFmtId="0" fontId="41" fillId="4" borderId="16" xfId="2" applyFont="1" applyFill="1" applyBorder="1" applyAlignment="1">
      <alignment horizontal="center"/>
    </xf>
    <xf numFmtId="1" fontId="21" fillId="4" borderId="16" xfId="2" applyNumberFormat="1" applyFont="1" applyFill="1" applyBorder="1"/>
    <xf numFmtId="1" fontId="17" fillId="2" borderId="7" xfId="2" applyNumberFormat="1" applyFont="1" applyFill="1" applyBorder="1"/>
    <xf numFmtId="1" fontId="21" fillId="0" borderId="20" xfId="2" applyNumberFormat="1" applyFont="1" applyBorder="1"/>
    <xf numFmtId="15" fontId="54" fillId="0" borderId="0" xfId="2" applyNumberFormat="1" applyFont="1" applyFill="1" applyBorder="1" applyAlignment="1">
      <alignment horizontal="center" shrinkToFit="1"/>
    </xf>
    <xf numFmtId="0" fontId="20" fillId="0" borderId="0" xfId="2" applyFont="1" applyBorder="1"/>
    <xf numFmtId="0" fontId="55" fillId="0" borderId="0" xfId="2" applyFont="1" applyBorder="1"/>
    <xf numFmtId="1" fontId="20" fillId="0" borderId="0" xfId="2" applyNumberFormat="1" applyFont="1" applyBorder="1" applyAlignment="1"/>
    <xf numFmtId="9" fontId="20" fillId="0" borderId="0" xfId="2" applyNumberFormat="1" applyFont="1" applyBorder="1" applyAlignment="1">
      <alignment horizontal="center"/>
    </xf>
    <xf numFmtId="0" fontId="20" fillId="0" borderId="0" xfId="2" applyFont="1" applyBorder="1" applyAlignment="1">
      <alignment horizontal="right"/>
    </xf>
    <xf numFmtId="0" fontId="21" fillId="0" borderId="0" xfId="0" applyFont="1" applyBorder="1" applyAlignment="1"/>
    <xf numFmtId="0" fontId="13" fillId="0" borderId="0" xfId="2" applyFont="1" applyBorder="1" applyAlignment="1">
      <alignment horizontal="center"/>
    </xf>
    <xf numFmtId="0" fontId="19" fillId="0" borderId="0" xfId="2" applyFont="1" applyBorder="1" applyAlignment="1">
      <alignment horizontal="center"/>
    </xf>
    <xf numFmtId="1" fontId="22" fillId="0" borderId="0" xfId="2" applyNumberFormat="1" applyFont="1" applyFill="1" applyBorder="1"/>
    <xf numFmtId="1" fontId="21" fillId="0" borderId="0" xfId="2" applyNumberFormat="1" applyFont="1" applyBorder="1"/>
    <xf numFmtId="1" fontId="17" fillId="0" borderId="0" xfId="2" applyNumberFormat="1" applyFont="1" applyBorder="1" applyAlignment="1">
      <alignment horizontal="right"/>
    </xf>
    <xf numFmtId="1" fontId="22" fillId="0" borderId="0" xfId="2" applyNumberFormat="1" applyFont="1" applyBorder="1" applyAlignment="1">
      <alignment horizontal="right"/>
    </xf>
    <xf numFmtId="1" fontId="22" fillId="0" borderId="0" xfId="2" applyNumberFormat="1" applyFont="1" applyFill="1" applyBorder="1" applyAlignment="1"/>
    <xf numFmtId="0" fontId="21" fillId="4" borderId="15" xfId="2" applyFont="1" applyFill="1" applyBorder="1" applyAlignment="1">
      <alignment horizontal="left"/>
    </xf>
    <xf numFmtId="1" fontId="22" fillId="0" borderId="0" xfId="2" applyNumberFormat="1" applyFont="1" applyBorder="1" applyAlignment="1"/>
    <xf numFmtId="1" fontId="22" fillId="0" borderId="22" xfId="2" applyNumberFormat="1" applyFont="1" applyBorder="1"/>
    <xf numFmtId="1" fontId="22" fillId="0" borderId="21" xfId="0" applyNumberFormat="1" applyFont="1" applyBorder="1"/>
    <xf numFmtId="1" fontId="24" fillId="0" borderId="0" xfId="2" applyNumberFormat="1" applyFont="1" applyBorder="1" applyAlignment="1">
      <alignment horizontal="center"/>
    </xf>
    <xf numFmtId="1" fontId="17" fillId="0" borderId="0" xfId="2" applyNumberFormat="1" applyFont="1"/>
    <xf numFmtId="0" fontId="21" fillId="4" borderId="7" xfId="2" applyFont="1" applyFill="1" applyBorder="1"/>
    <xf numFmtId="1" fontId="17" fillId="0" borderId="7" xfId="2" applyNumberFormat="1" applyFont="1" applyFill="1" applyBorder="1"/>
    <xf numFmtId="1" fontId="17" fillId="2" borderId="17" xfId="2" applyNumberFormat="1" applyFont="1" applyFill="1" applyBorder="1"/>
    <xf numFmtId="0" fontId="21" fillId="0" borderId="0" xfId="2" applyFont="1" applyBorder="1" applyAlignment="1">
      <alignment horizontal="left" indent="1"/>
    </xf>
    <xf numFmtId="0" fontId="17" fillId="0" borderId="0" xfId="2" applyFont="1" applyBorder="1" applyAlignment="1">
      <alignment horizontal="left" indent="1"/>
    </xf>
    <xf numFmtId="0" fontId="56" fillId="0" borderId="0" xfId="0" applyFont="1" applyFill="1" applyBorder="1" applyAlignment="1">
      <alignment wrapText="1"/>
    </xf>
    <xf numFmtId="1" fontId="17" fillId="0" borderId="17" xfId="2" applyNumberFormat="1" applyFont="1" applyFill="1" applyBorder="1"/>
    <xf numFmtId="0" fontId="23" fillId="0" borderId="0" xfId="2" applyFont="1" applyBorder="1"/>
    <xf numFmtId="1" fontId="11" fillId="0" borderId="0" xfId="2" applyNumberFormat="1" applyFont="1" applyBorder="1" applyAlignment="1"/>
    <xf numFmtId="0" fontId="11" fillId="0" borderId="17" xfId="2" applyFont="1" applyBorder="1" applyAlignment="1">
      <alignment horizontal="right"/>
    </xf>
    <xf numFmtId="9" fontId="11" fillId="0" borderId="0" xfId="2" applyNumberFormat="1" applyFont="1" applyBorder="1" applyAlignment="1">
      <alignment horizontal="center"/>
    </xf>
    <xf numFmtId="0" fontId="18" fillId="0" borderId="0" xfId="2" applyFont="1" applyBorder="1" applyAlignment="1">
      <alignment horizontal="left" indent="1"/>
    </xf>
    <xf numFmtId="0" fontId="1" fillId="0" borderId="3" xfId="0" applyFont="1" applyBorder="1" applyAlignment="1">
      <alignment horizontal="left"/>
    </xf>
    <xf numFmtId="0" fontId="50" fillId="0" borderId="0" xfId="0" applyFont="1" applyFill="1" applyBorder="1" applyAlignment="1">
      <alignment horizontal="left" wrapText="1"/>
    </xf>
    <xf numFmtId="0" fontId="34" fillId="0" borderId="0" xfId="2" applyFont="1" applyBorder="1" applyAlignment="1">
      <alignment horizontal="left" shrinkToFit="1"/>
    </xf>
    <xf numFmtId="0" fontId="34" fillId="0" borderId="13" xfId="2" applyFont="1" applyBorder="1" applyAlignment="1">
      <alignment horizontal="left" shrinkToFit="1"/>
    </xf>
    <xf numFmtId="0" fontId="1" fillId="0" borderId="3" xfId="0" applyFont="1" applyBorder="1" applyAlignment="1">
      <alignment horizontal="left"/>
    </xf>
    <xf numFmtId="1" fontId="1" fillId="0" borderId="5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wrapText="1"/>
    </xf>
    <xf numFmtId="3" fontId="1" fillId="0" borderId="17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17" fillId="0" borderId="9" xfId="2" applyFont="1" applyBorder="1"/>
    <xf numFmtId="0" fontId="21" fillId="5" borderId="25" xfId="2" applyFont="1" applyFill="1" applyBorder="1"/>
    <xf numFmtId="0" fontId="17" fillId="0" borderId="0" xfId="2" applyFont="1" applyAlignment="1">
      <alignment horizontal="center"/>
    </xf>
    <xf numFmtId="9" fontId="0" fillId="0" borderId="10" xfId="0" applyNumberFormat="1" applyBorder="1" applyAlignment="1">
      <alignment horizontal="center"/>
    </xf>
    <xf numFmtId="9" fontId="17" fillId="0" borderId="10" xfId="2" applyNumberFormat="1" applyFont="1" applyBorder="1" applyAlignment="1">
      <alignment horizontal="center"/>
    </xf>
    <xf numFmtId="9" fontId="17" fillId="0" borderId="11" xfId="2" applyNumberFormat="1" applyFont="1" applyBorder="1" applyAlignment="1">
      <alignment horizontal="center"/>
    </xf>
    <xf numFmtId="1" fontId="44" fillId="5" borderId="0" xfId="2" applyNumberFormat="1" applyFont="1" applyFill="1" applyBorder="1" applyAlignment="1">
      <alignment horizontal="right"/>
    </xf>
    <xf numFmtId="1" fontId="17" fillId="5" borderId="16" xfId="2" applyNumberFormat="1" applyFont="1" applyFill="1" applyBorder="1" applyAlignment="1">
      <alignment horizontal="right"/>
    </xf>
    <xf numFmtId="1" fontId="24" fillId="5" borderId="0" xfId="2" applyNumberFormat="1" applyFont="1" applyFill="1" applyBorder="1" applyAlignment="1">
      <alignment horizontal="right"/>
    </xf>
    <xf numFmtId="1" fontId="17" fillId="5" borderId="0" xfId="2" applyNumberFormat="1" applyFont="1" applyFill="1" applyBorder="1" applyAlignment="1">
      <alignment horizontal="right"/>
    </xf>
    <xf numFmtId="1" fontId="22" fillId="5" borderId="26" xfId="2" applyNumberFormat="1" applyFont="1" applyFill="1" applyBorder="1" applyAlignment="1">
      <alignment horizontal="right"/>
    </xf>
    <xf numFmtId="1" fontId="44" fillId="5" borderId="16" xfId="2" applyNumberFormat="1" applyFont="1" applyFill="1" applyBorder="1" applyAlignment="1">
      <alignment horizontal="right"/>
    </xf>
    <xf numFmtId="1" fontId="24" fillId="5" borderId="16" xfId="2" applyNumberFormat="1" applyFont="1" applyFill="1" applyBorder="1" applyAlignment="1">
      <alignment horizontal="right"/>
    </xf>
    <xf numFmtId="0" fontId="24" fillId="5" borderId="15" xfId="2" applyFont="1" applyFill="1" applyBorder="1"/>
    <xf numFmtId="1" fontId="57" fillId="5" borderId="0" xfId="2" applyNumberFormat="1" applyFont="1" applyFill="1" applyBorder="1" applyAlignment="1">
      <alignment horizontal="right"/>
    </xf>
    <xf numFmtId="0" fontId="58" fillId="5" borderId="15" xfId="2" applyFont="1" applyFill="1" applyBorder="1"/>
    <xf numFmtId="1" fontId="58" fillId="5" borderId="0" xfId="2" applyNumberFormat="1" applyFont="1" applyFill="1" applyBorder="1" applyAlignment="1">
      <alignment horizontal="right"/>
    </xf>
    <xf numFmtId="1" fontId="58" fillId="5" borderId="16" xfId="2" applyNumberFormat="1" applyFont="1" applyFill="1" applyBorder="1" applyAlignment="1">
      <alignment horizontal="right"/>
    </xf>
    <xf numFmtId="1" fontId="17" fillId="2" borderId="27" xfId="2" applyNumberFormat="1" applyFont="1" applyFill="1" applyBorder="1"/>
    <xf numFmtId="1" fontId="21" fillId="0" borderId="0" xfId="2" applyNumberFormat="1" applyFont="1" applyBorder="1" applyAlignment="1">
      <alignment horizontal="center"/>
    </xf>
    <xf numFmtId="9" fontId="21" fillId="6" borderId="0" xfId="2" applyNumberFormat="1" applyFont="1" applyFill="1" applyBorder="1" applyAlignment="1">
      <alignment horizontal="center"/>
    </xf>
    <xf numFmtId="0" fontId="21" fillId="6" borderId="0" xfId="2" applyFont="1" applyFill="1" applyBorder="1"/>
    <xf numFmtId="0" fontId="17" fillId="6" borderId="0" xfId="2" applyFont="1" applyFill="1" applyBorder="1"/>
    <xf numFmtId="15" fontId="21" fillId="6" borderId="0" xfId="2" applyNumberFormat="1" applyFont="1" applyFill="1" applyBorder="1" applyAlignment="1">
      <alignment horizontal="center"/>
    </xf>
    <xf numFmtId="1" fontId="17" fillId="6" borderId="0" xfId="2" applyNumberFormat="1" applyFont="1" applyFill="1" applyBorder="1"/>
    <xf numFmtId="0" fontId="17" fillId="6" borderId="0" xfId="2" applyFont="1" applyFill="1" applyBorder="1" applyAlignment="1">
      <alignment horizontal="left" indent="1"/>
    </xf>
    <xf numFmtId="1" fontId="17" fillId="6" borderId="7" xfId="2" applyNumberFormat="1" applyFont="1" applyFill="1" applyBorder="1"/>
    <xf numFmtId="1" fontId="17" fillId="6" borderId="17" xfId="2" applyNumberFormat="1" applyFont="1" applyFill="1" applyBorder="1"/>
    <xf numFmtId="1" fontId="22" fillId="0" borderId="20" xfId="2" applyNumberFormat="1" applyFont="1" applyFill="1" applyBorder="1" applyAlignment="1">
      <alignment horizontal="right"/>
    </xf>
    <xf numFmtId="0" fontId="11" fillId="0" borderId="0" xfId="2" applyFont="1" applyBorder="1"/>
    <xf numFmtId="0" fontId="17" fillId="0" borderId="26" xfId="2" applyFont="1" applyBorder="1"/>
    <xf numFmtId="1" fontId="17" fillId="0" borderId="0" xfId="2" applyNumberFormat="1" applyFont="1" applyFill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1" fontId="21" fillId="0" borderId="0" xfId="2" applyNumberFormat="1" applyFont="1" applyFill="1" applyBorder="1"/>
    <xf numFmtId="9" fontId="21" fillId="7" borderId="0" xfId="2" applyNumberFormat="1" applyFont="1" applyFill="1" applyBorder="1" applyAlignment="1">
      <alignment horizontal="center"/>
    </xf>
    <xf numFmtId="0" fontId="21" fillId="7" borderId="0" xfId="2" applyFont="1" applyFill="1" applyBorder="1"/>
    <xf numFmtId="0" fontId="17" fillId="7" borderId="0" xfId="2" applyFont="1" applyFill="1" applyBorder="1"/>
    <xf numFmtId="1" fontId="17" fillId="7" borderId="0" xfId="2" applyNumberFormat="1" applyFont="1" applyFill="1" applyBorder="1"/>
    <xf numFmtId="15" fontId="21" fillId="7" borderId="0" xfId="2" applyNumberFormat="1" applyFont="1" applyFill="1" applyBorder="1" applyAlignment="1">
      <alignment horizontal="center"/>
    </xf>
    <xf numFmtId="0" fontId="17" fillId="7" borderId="0" xfId="2" applyFont="1" applyFill="1" applyBorder="1" applyAlignment="1">
      <alignment horizontal="left" indent="1"/>
    </xf>
    <xf numFmtId="0" fontId="21" fillId="7" borderId="7" xfId="2" applyFont="1" applyFill="1" applyBorder="1"/>
    <xf numFmtId="1" fontId="17" fillId="7" borderId="17" xfId="2" applyNumberFormat="1" applyFont="1" applyFill="1" applyBorder="1"/>
    <xf numFmtId="1" fontId="21" fillId="7" borderId="0" xfId="2" applyNumberFormat="1" applyFont="1" applyFill="1" applyBorder="1"/>
    <xf numFmtId="1" fontId="58" fillId="7" borderId="0" xfId="2" applyNumberFormat="1" applyFont="1" applyFill="1" applyAlignment="1">
      <alignment horizontal="center"/>
    </xf>
    <xf numFmtId="0" fontId="59" fillId="6" borderId="0" xfId="2" applyFont="1" applyFill="1" applyBorder="1" applyAlignment="1">
      <alignment horizontal="right"/>
    </xf>
    <xf numFmtId="0" fontId="59" fillId="7" borderId="0" xfId="2" applyFont="1" applyFill="1" applyBorder="1" applyAlignment="1">
      <alignment horizontal="right"/>
    </xf>
    <xf numFmtId="0" fontId="1" fillId="0" borderId="6" xfId="0" applyFont="1" applyBorder="1" applyAlignment="1">
      <alignment horizontal="left"/>
    </xf>
    <xf numFmtId="1" fontId="22" fillId="5" borderId="28" xfId="2" applyNumberFormat="1" applyFont="1" applyFill="1" applyBorder="1" applyAlignment="1">
      <alignment horizontal="right"/>
    </xf>
    <xf numFmtId="0" fontId="21" fillId="4" borderId="25" xfId="2" applyFont="1" applyFill="1" applyBorder="1"/>
    <xf numFmtId="0" fontId="21" fillId="4" borderId="26" xfId="2" applyFont="1" applyFill="1" applyBorder="1"/>
    <xf numFmtId="1" fontId="29" fillId="4" borderId="28" xfId="2" applyNumberFormat="1" applyFont="1" applyFill="1" applyBorder="1"/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4" fillId="0" borderId="0" xfId="2" applyFont="1" applyBorder="1" applyAlignment="1">
      <alignment horizontal="left" shrinkToFit="1"/>
    </xf>
    <xf numFmtId="0" fontId="34" fillId="0" borderId="13" xfId="2" applyFont="1" applyBorder="1" applyAlignment="1">
      <alignment horizontal="left" shrinkToFit="1"/>
    </xf>
    <xf numFmtId="14" fontId="15" fillId="0" borderId="0" xfId="2" applyNumberFormat="1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5" fillId="0" borderId="12" xfId="2" applyFont="1" applyBorder="1" applyAlignment="1">
      <alignment horizontal="center" shrinkToFit="1"/>
    </xf>
    <xf numFmtId="0" fontId="15" fillId="0" borderId="13" xfId="2" applyFont="1" applyBorder="1" applyAlignment="1">
      <alignment horizontal="center" shrinkToFit="1"/>
    </xf>
    <xf numFmtId="0" fontId="15" fillId="0" borderId="14" xfId="2" applyFont="1" applyBorder="1" applyAlignment="1">
      <alignment horizontal="center" shrinkToFit="1"/>
    </xf>
    <xf numFmtId="0" fontId="16" fillId="0" borderId="12" xfId="2" applyFont="1" applyBorder="1" applyAlignment="1">
      <alignment horizontal="center"/>
    </xf>
    <xf numFmtId="0" fontId="16" fillId="0" borderId="13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9" fontId="1" fillId="0" borderId="1" xfId="0" applyNumberFormat="1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4" workbookViewId="0">
      <selection activeCell="G30" sqref="G30"/>
    </sheetView>
  </sheetViews>
  <sheetFormatPr defaultRowHeight="20.100000000000001" customHeight="1"/>
  <cols>
    <col min="1" max="1" width="11.5703125" style="132" customWidth="1"/>
    <col min="2" max="2" width="32.140625" style="132" customWidth="1"/>
    <col min="3" max="3" width="11.5703125" style="132" customWidth="1"/>
    <col min="4" max="4" width="9.140625" style="132"/>
    <col min="5" max="16384" width="9.140625" style="136"/>
  </cols>
  <sheetData>
    <row r="1" spans="1:3" ht="20.100000000000001" customHeight="1">
      <c r="A1" s="130" t="s">
        <v>164</v>
      </c>
      <c r="B1" s="131" t="s">
        <v>165</v>
      </c>
      <c r="C1" s="130" t="s">
        <v>166</v>
      </c>
    </row>
    <row r="2" spans="1:3" ht="20.100000000000001" customHeight="1">
      <c r="A2" s="133">
        <v>1</v>
      </c>
      <c r="B2" s="134" t="s">
        <v>167</v>
      </c>
      <c r="C2" s="133" t="s">
        <v>168</v>
      </c>
    </row>
    <row r="3" spans="1:3" ht="20.100000000000001" customHeight="1">
      <c r="A3" s="133">
        <v>2</v>
      </c>
      <c r="B3" s="134" t="s">
        <v>169</v>
      </c>
      <c r="C3" s="133" t="s">
        <v>170</v>
      </c>
    </row>
    <row r="4" spans="1:3" ht="20.100000000000001" customHeight="1">
      <c r="A4" s="133">
        <v>3</v>
      </c>
      <c r="B4" s="134" t="s">
        <v>171</v>
      </c>
      <c r="C4" s="133" t="s">
        <v>172</v>
      </c>
    </row>
    <row r="5" spans="1:3" ht="20.100000000000001" customHeight="1">
      <c r="A5" s="133">
        <v>4</v>
      </c>
      <c r="B5" s="134" t="s">
        <v>173</v>
      </c>
      <c r="C5" s="133" t="s">
        <v>174</v>
      </c>
    </row>
    <row r="6" spans="1:3" ht="20.100000000000001" customHeight="1">
      <c r="A6" s="133">
        <v>5</v>
      </c>
      <c r="B6" s="134" t="s">
        <v>175</v>
      </c>
      <c r="C6" s="133" t="s">
        <v>176</v>
      </c>
    </row>
    <row r="7" spans="1:3" ht="20.100000000000001" customHeight="1">
      <c r="A7" s="133">
        <v>6</v>
      </c>
      <c r="B7" s="134" t="s">
        <v>177</v>
      </c>
      <c r="C7" s="133" t="s">
        <v>178</v>
      </c>
    </row>
    <row r="8" spans="1:3" ht="20.100000000000001" customHeight="1">
      <c r="A8" s="133">
        <v>7</v>
      </c>
      <c r="B8" s="135" t="s">
        <v>179</v>
      </c>
      <c r="C8" s="133" t="s">
        <v>180</v>
      </c>
    </row>
    <row r="9" spans="1:3" ht="20.100000000000001" customHeight="1">
      <c r="A9" s="133">
        <v>8</v>
      </c>
      <c r="B9" s="134" t="s">
        <v>181</v>
      </c>
      <c r="C9" s="133" t="s">
        <v>182</v>
      </c>
    </row>
    <row r="10" spans="1:3" ht="20.100000000000001" customHeight="1">
      <c r="A10" s="133">
        <v>9</v>
      </c>
      <c r="B10" s="134" t="s">
        <v>183</v>
      </c>
      <c r="C10" s="133" t="s">
        <v>184</v>
      </c>
    </row>
    <row r="11" spans="1:3" ht="20.100000000000001" customHeight="1">
      <c r="A11" s="133">
        <v>10</v>
      </c>
      <c r="B11" s="134" t="s">
        <v>185</v>
      </c>
      <c r="C11" s="133" t="s">
        <v>186</v>
      </c>
    </row>
    <row r="12" spans="1:3" ht="20.100000000000001" customHeight="1">
      <c r="A12" s="133">
        <v>11</v>
      </c>
      <c r="B12" s="134" t="s">
        <v>187</v>
      </c>
      <c r="C12" s="133" t="s">
        <v>188</v>
      </c>
    </row>
    <row r="13" spans="1:3" ht="20.100000000000001" customHeight="1">
      <c r="A13" s="133">
        <v>12</v>
      </c>
      <c r="B13" s="134" t="s">
        <v>189</v>
      </c>
      <c r="C13" s="133" t="s">
        <v>190</v>
      </c>
    </row>
    <row r="14" spans="1:3" ht="20.100000000000001" customHeight="1">
      <c r="A14" s="133">
        <v>13</v>
      </c>
      <c r="B14" s="134" t="s">
        <v>191</v>
      </c>
      <c r="C14" s="133" t="s">
        <v>192</v>
      </c>
    </row>
    <row r="15" spans="1:3" ht="20.100000000000001" customHeight="1">
      <c r="A15" s="133">
        <v>14</v>
      </c>
      <c r="B15" s="134" t="s">
        <v>193</v>
      </c>
      <c r="C15" s="133" t="s">
        <v>194</v>
      </c>
    </row>
    <row r="16" spans="1:3" ht="20.100000000000001" customHeight="1">
      <c r="A16" s="133">
        <v>15</v>
      </c>
      <c r="B16" s="134" t="s">
        <v>195</v>
      </c>
      <c r="C16" s="133" t="s">
        <v>196</v>
      </c>
    </row>
    <row r="17" spans="1:3" ht="20.100000000000001" customHeight="1">
      <c r="A17" s="133">
        <v>16</v>
      </c>
      <c r="B17" s="134" t="s">
        <v>197</v>
      </c>
      <c r="C17" s="133" t="s">
        <v>198</v>
      </c>
    </row>
    <row r="18" spans="1:3" ht="20.100000000000001" customHeight="1">
      <c r="A18" s="133">
        <v>17</v>
      </c>
      <c r="B18" s="134" t="s">
        <v>199</v>
      </c>
      <c r="C18" s="133" t="s">
        <v>200</v>
      </c>
    </row>
    <row r="19" spans="1:3" ht="20.100000000000001" customHeight="1">
      <c r="A19" s="133">
        <v>18</v>
      </c>
      <c r="B19" s="134" t="s">
        <v>201</v>
      </c>
      <c r="C19" s="133" t="s">
        <v>202</v>
      </c>
    </row>
    <row r="20" spans="1:3" ht="20.100000000000001" customHeight="1">
      <c r="A20" s="133">
        <v>19</v>
      </c>
      <c r="B20" s="134" t="s">
        <v>203</v>
      </c>
      <c r="C20" s="133" t="s">
        <v>204</v>
      </c>
    </row>
    <row r="21" spans="1:3" ht="20.100000000000001" customHeight="1">
      <c r="A21" s="133">
        <v>20</v>
      </c>
      <c r="B21" s="134" t="s">
        <v>205</v>
      </c>
      <c r="C21" s="133" t="s">
        <v>206</v>
      </c>
    </row>
    <row r="22" spans="1:3" ht="20.100000000000001" customHeight="1">
      <c r="A22" s="133">
        <v>21</v>
      </c>
      <c r="B22" s="134" t="s">
        <v>207</v>
      </c>
      <c r="C22" s="133" t="s">
        <v>208</v>
      </c>
    </row>
    <row r="23" spans="1:3" ht="20.100000000000001" customHeight="1">
      <c r="A23" s="133">
        <v>22</v>
      </c>
      <c r="B23" s="134" t="s">
        <v>209</v>
      </c>
      <c r="C23" s="133" t="s">
        <v>210</v>
      </c>
    </row>
    <row r="24" spans="1:3" ht="20.100000000000001" customHeight="1">
      <c r="A24" s="133">
        <v>23</v>
      </c>
      <c r="B24" s="134" t="s">
        <v>211</v>
      </c>
      <c r="C24" s="133" t="s">
        <v>212</v>
      </c>
    </row>
    <row r="25" spans="1:3" ht="20.100000000000001" customHeight="1">
      <c r="A25" s="133">
        <v>24</v>
      </c>
      <c r="B25" s="134" t="s">
        <v>213</v>
      </c>
      <c r="C25" s="133" t="s">
        <v>214</v>
      </c>
    </row>
    <row r="26" spans="1:3" ht="20.100000000000001" customHeight="1">
      <c r="A26" s="133">
        <v>25</v>
      </c>
      <c r="B26" s="135" t="s">
        <v>215</v>
      </c>
      <c r="C26" s="133" t="s">
        <v>216</v>
      </c>
    </row>
    <row r="27" spans="1:3" ht="20.100000000000001" customHeight="1">
      <c r="A27" s="133">
        <v>26</v>
      </c>
      <c r="B27" s="134" t="s">
        <v>217</v>
      </c>
      <c r="C27" s="133" t="s">
        <v>218</v>
      </c>
    </row>
    <row r="28" spans="1:3" ht="20.100000000000001" customHeight="1">
      <c r="A28" s="133">
        <v>27</v>
      </c>
      <c r="B28" s="134" t="s">
        <v>219</v>
      </c>
      <c r="C28" s="133" t="s">
        <v>220</v>
      </c>
    </row>
    <row r="29" spans="1:3" ht="20.100000000000001" customHeight="1">
      <c r="A29" s="133">
        <v>29</v>
      </c>
      <c r="B29" s="134" t="s">
        <v>221</v>
      </c>
      <c r="C29" s="133" t="s">
        <v>222</v>
      </c>
    </row>
    <row r="30" spans="1:3" ht="20.100000000000001" customHeight="1">
      <c r="A30" s="133">
        <v>30</v>
      </c>
      <c r="B30" s="134" t="s">
        <v>223</v>
      </c>
      <c r="C30" s="133" t="s">
        <v>224</v>
      </c>
    </row>
    <row r="31" spans="1:3" ht="20.100000000000001" customHeight="1">
      <c r="A31" s="133">
        <v>31</v>
      </c>
      <c r="B31" s="134" t="s">
        <v>225</v>
      </c>
      <c r="C31" s="133" t="s">
        <v>226</v>
      </c>
    </row>
    <row r="32" spans="1:3" ht="20.100000000000001" customHeight="1">
      <c r="A32" s="133">
        <v>32</v>
      </c>
      <c r="B32" s="134" t="s">
        <v>227</v>
      </c>
      <c r="C32" s="133" t="s">
        <v>228</v>
      </c>
    </row>
    <row r="33" spans="1:3" ht="20.100000000000001" customHeight="1">
      <c r="A33" s="133">
        <v>33</v>
      </c>
      <c r="B33" s="134" t="s">
        <v>229</v>
      </c>
      <c r="C33" s="133" t="s">
        <v>230</v>
      </c>
    </row>
    <row r="34" spans="1:3" ht="20.100000000000001" customHeight="1">
      <c r="A34" s="133">
        <v>34</v>
      </c>
      <c r="B34" s="134" t="s">
        <v>231</v>
      </c>
      <c r="C34" s="133" t="s">
        <v>232</v>
      </c>
    </row>
    <row r="35" spans="1:3" ht="20.100000000000001" customHeight="1">
      <c r="A35" s="133">
        <v>35</v>
      </c>
      <c r="B35" s="134" t="s">
        <v>233</v>
      </c>
      <c r="C35" s="133" t="s">
        <v>234</v>
      </c>
    </row>
    <row r="36" spans="1:3" ht="20.100000000000001" customHeight="1">
      <c r="A36" s="133">
        <v>36</v>
      </c>
      <c r="B36" s="134" t="s">
        <v>235</v>
      </c>
      <c r="C36" s="133" t="s">
        <v>236</v>
      </c>
    </row>
    <row r="37" spans="1:3" ht="20.100000000000001" customHeight="1">
      <c r="A37" s="133">
        <v>37</v>
      </c>
      <c r="B37" s="134" t="s">
        <v>237</v>
      </c>
      <c r="C37" s="133" t="s">
        <v>238</v>
      </c>
    </row>
    <row r="38" spans="1:3" ht="20.100000000000001" customHeight="1">
      <c r="A38" s="133">
        <v>97</v>
      </c>
      <c r="B38" s="134" t="s">
        <v>239</v>
      </c>
      <c r="C38" s="133"/>
    </row>
    <row r="39" spans="1:3" ht="20.100000000000001" customHeight="1">
      <c r="A39" s="133"/>
      <c r="B39" s="134"/>
      <c r="C39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zoomScale="110" zoomScaleNormal="110" workbookViewId="0">
      <selection activeCell="G116" sqref="G116"/>
    </sheetView>
  </sheetViews>
  <sheetFormatPr defaultRowHeight="21.95" customHeight="1"/>
  <cols>
    <col min="1" max="2" width="7.7109375" style="2" customWidth="1"/>
    <col min="3" max="3" width="41.140625" style="2" customWidth="1"/>
    <col min="4" max="4" width="20.7109375" style="2" customWidth="1"/>
    <col min="5" max="5" width="40.7109375" style="2" customWidth="1"/>
    <col min="6" max="6" width="20.7109375" style="2" customWidth="1"/>
    <col min="7" max="7" width="24.5703125" style="2" customWidth="1"/>
    <col min="8" max="16384" width="9.140625" style="2"/>
  </cols>
  <sheetData>
    <row r="1" spans="1:6" ht="21.95" customHeight="1">
      <c r="A1" s="13" t="s">
        <v>117</v>
      </c>
      <c r="B1" s="13"/>
      <c r="D1" s="13"/>
    </row>
    <row r="2" spans="1:6" ht="21.95" customHeight="1">
      <c r="A2" s="14" t="s">
        <v>60</v>
      </c>
      <c r="B2" s="14"/>
      <c r="D2" s="14"/>
    </row>
    <row r="3" spans="1:6" ht="21.95" customHeight="1">
      <c r="A3" s="46" t="s">
        <v>0</v>
      </c>
      <c r="B3" s="13"/>
      <c r="D3" s="14"/>
      <c r="E3" s="14"/>
    </row>
    <row r="4" spans="1:6" ht="21.95" customHeight="1">
      <c r="B4" s="14" t="s">
        <v>1</v>
      </c>
      <c r="D4" s="14"/>
      <c r="E4" s="14"/>
    </row>
    <row r="5" spans="1:6" ht="21.95" customHeight="1">
      <c r="C5" s="15" t="s">
        <v>2</v>
      </c>
      <c r="D5" s="263" t="s">
        <v>73</v>
      </c>
      <c r="E5" s="263"/>
      <c r="F5" s="263"/>
    </row>
    <row r="6" spans="1:6" ht="21.95" customHeight="1">
      <c r="C6" s="15" t="s">
        <v>3</v>
      </c>
      <c r="D6" s="263" t="s">
        <v>74</v>
      </c>
      <c r="E6" s="263"/>
      <c r="F6" s="263"/>
    </row>
    <row r="7" spans="1:6" ht="21.95" customHeight="1">
      <c r="C7" s="15" t="s">
        <v>4</v>
      </c>
      <c r="D7" s="288">
        <v>376918753421</v>
      </c>
      <c r="E7" s="288"/>
      <c r="F7" s="288"/>
    </row>
    <row r="8" spans="1:6" ht="21.95" customHeight="1">
      <c r="C8" s="15" t="s">
        <v>5</v>
      </c>
      <c r="D8" s="289">
        <v>29565</v>
      </c>
      <c r="E8" s="289"/>
      <c r="F8" s="289"/>
    </row>
    <row r="9" spans="1:6" ht="21.95" customHeight="1">
      <c r="B9" s="14" t="s">
        <v>75</v>
      </c>
      <c r="D9" s="14"/>
    </row>
    <row r="10" spans="1:6" ht="21.95" customHeight="1">
      <c r="B10" s="14"/>
      <c r="C10" s="283" t="s">
        <v>81</v>
      </c>
      <c r="D10" s="283"/>
      <c r="E10" s="283"/>
      <c r="F10" s="283"/>
    </row>
    <row r="11" spans="1:6" ht="21.95" customHeight="1">
      <c r="B11" s="14"/>
      <c r="C11" s="39" t="s">
        <v>6</v>
      </c>
      <c r="D11" s="5" t="s">
        <v>8</v>
      </c>
      <c r="E11" s="39" t="s">
        <v>6</v>
      </c>
      <c r="F11" s="5" t="s">
        <v>8</v>
      </c>
    </row>
    <row r="12" spans="1:6" ht="21.95" customHeight="1">
      <c r="B12" s="14"/>
      <c r="C12" s="23" t="s">
        <v>76</v>
      </c>
      <c r="D12" s="18">
        <v>1400000</v>
      </c>
      <c r="E12" s="23" t="s">
        <v>77</v>
      </c>
      <c r="F12" s="44">
        <v>400000</v>
      </c>
    </row>
    <row r="13" spans="1:6" ht="37.5" customHeight="1">
      <c r="B13" s="14"/>
      <c r="C13" s="23" t="s">
        <v>78</v>
      </c>
      <c r="D13" s="18">
        <v>20000000</v>
      </c>
      <c r="E13" s="11" t="s">
        <v>118</v>
      </c>
      <c r="F13" s="45">
        <f>F16-SUM(F12)</f>
        <v>22200000</v>
      </c>
    </row>
    <row r="14" spans="1:6" ht="21.95" customHeight="1">
      <c r="B14" s="14"/>
      <c r="C14" s="23" t="s">
        <v>79</v>
      </c>
      <c r="D14" s="18">
        <v>200000</v>
      </c>
      <c r="E14" s="23"/>
      <c r="F14" s="44"/>
    </row>
    <row r="15" spans="1:6" ht="21.95" customHeight="1">
      <c r="B15" s="14"/>
      <c r="C15" s="23" t="s">
        <v>80</v>
      </c>
      <c r="D15" s="18">
        <v>1000000</v>
      </c>
      <c r="E15" s="23"/>
      <c r="F15" s="44"/>
    </row>
    <row r="16" spans="1:6" ht="21.95" customHeight="1" thickBot="1">
      <c r="B16" s="14"/>
      <c r="C16" s="40"/>
      <c r="D16" s="48">
        <f>SUM(D12:D15)</f>
        <v>22600000</v>
      </c>
      <c r="E16" s="41"/>
      <c r="F16" s="49">
        <f>+D16</f>
        <v>22600000</v>
      </c>
    </row>
    <row r="17" spans="2:7" ht="21.95" customHeight="1" thickTop="1">
      <c r="C17" s="264" t="s">
        <v>7</v>
      </c>
      <c r="D17" s="264"/>
      <c r="E17" s="264"/>
      <c r="F17" s="264"/>
    </row>
    <row r="18" spans="2:7" ht="21.95" customHeight="1">
      <c r="C18" s="19" t="s">
        <v>6</v>
      </c>
      <c r="D18" s="20" t="s">
        <v>8</v>
      </c>
      <c r="E18" s="19" t="s">
        <v>9</v>
      </c>
      <c r="F18" s="20" t="s">
        <v>8</v>
      </c>
    </row>
    <row r="19" spans="2:7" ht="21" customHeight="1">
      <c r="C19" s="12" t="s">
        <v>82</v>
      </c>
      <c r="D19" s="18">
        <v>400000</v>
      </c>
      <c r="E19" s="12" t="s">
        <v>83</v>
      </c>
      <c r="F19" s="18">
        <v>40000000</v>
      </c>
    </row>
    <row r="20" spans="2:7" ht="33.75" customHeight="1">
      <c r="C20" s="12" t="s">
        <v>84</v>
      </c>
      <c r="D20" s="18">
        <v>1000000</v>
      </c>
      <c r="E20" s="12" t="s">
        <v>85</v>
      </c>
      <c r="F20" s="18">
        <v>5500000</v>
      </c>
    </row>
    <row r="21" spans="2:7" ht="29.25" customHeight="1">
      <c r="C21" s="12" t="s">
        <v>86</v>
      </c>
      <c r="D21" s="18">
        <v>1500000</v>
      </c>
      <c r="E21" s="12" t="s">
        <v>87</v>
      </c>
      <c r="F21" s="18">
        <v>2400000</v>
      </c>
    </row>
    <row r="22" spans="2:7" ht="34.5" customHeight="1">
      <c r="C22" s="12" t="s">
        <v>88</v>
      </c>
      <c r="D22" s="43">
        <f>+F13</f>
        <v>22200000</v>
      </c>
      <c r="E22" s="15" t="s">
        <v>10</v>
      </c>
      <c r="F22" s="18">
        <v>600000</v>
      </c>
    </row>
    <row r="23" spans="2:7" ht="33" customHeight="1">
      <c r="C23" s="19" t="s">
        <v>89</v>
      </c>
      <c r="D23" s="43">
        <f>D24-SUM(D19:D22)</f>
        <v>23400000</v>
      </c>
      <c r="E23" s="15"/>
      <c r="F23" s="18"/>
    </row>
    <row r="24" spans="2:7" ht="21.95" customHeight="1" thickBot="1">
      <c r="C24" s="26"/>
      <c r="D24" s="48">
        <f>+F24</f>
        <v>48500000</v>
      </c>
      <c r="E24" s="21"/>
      <c r="F24" s="48">
        <f>SUM(F19:F23)</f>
        <v>48500000</v>
      </c>
    </row>
    <row r="25" spans="2:7" ht="21.95" customHeight="1" thickTop="1">
      <c r="B25" s="14" t="s">
        <v>11</v>
      </c>
      <c r="F25" s="1"/>
    </row>
    <row r="26" spans="2:7" ht="21.95" customHeight="1">
      <c r="C26" s="264" t="s">
        <v>12</v>
      </c>
      <c r="D26" s="264"/>
      <c r="E26" s="264"/>
      <c r="F26" s="264"/>
    </row>
    <row r="27" spans="2:7" ht="21.95" customHeight="1">
      <c r="C27" s="19" t="s">
        <v>6</v>
      </c>
      <c r="D27" s="20" t="s">
        <v>8</v>
      </c>
      <c r="E27" s="19" t="s">
        <v>9</v>
      </c>
      <c r="F27" s="20" t="s">
        <v>8</v>
      </c>
    </row>
    <row r="28" spans="2:7" ht="38.25" customHeight="1">
      <c r="C28" s="12" t="s">
        <v>13</v>
      </c>
      <c r="D28" s="18">
        <v>1000000</v>
      </c>
      <c r="E28" s="19" t="s">
        <v>90</v>
      </c>
      <c r="F28" s="43">
        <f>+D23</f>
        <v>23400000</v>
      </c>
    </row>
    <row r="29" spans="2:7" ht="21.95" customHeight="1">
      <c r="C29" s="23" t="s">
        <v>63</v>
      </c>
      <c r="D29" s="18">
        <v>625000</v>
      </c>
      <c r="E29" s="24"/>
      <c r="F29" s="25"/>
      <c r="G29" s="16"/>
    </row>
    <row r="30" spans="2:7" ht="21.95" customHeight="1">
      <c r="C30" s="12" t="s">
        <v>61</v>
      </c>
      <c r="D30" s="18">
        <v>500000</v>
      </c>
      <c r="E30" s="24"/>
      <c r="F30" s="25"/>
      <c r="G30" s="16"/>
    </row>
    <row r="31" spans="2:7" ht="21.95" customHeight="1">
      <c r="C31" s="12" t="s">
        <v>14</v>
      </c>
      <c r="D31" s="18">
        <v>5000000</v>
      </c>
      <c r="E31" s="24"/>
      <c r="F31" s="25"/>
      <c r="G31" s="16"/>
    </row>
    <row r="32" spans="2:7" ht="21.95" customHeight="1">
      <c r="C32" s="12" t="s">
        <v>15</v>
      </c>
      <c r="D32" s="18">
        <v>500000</v>
      </c>
      <c r="E32" s="24"/>
      <c r="F32" s="25"/>
      <c r="G32" s="16"/>
    </row>
    <row r="33" spans="2:7" ht="21.95" customHeight="1">
      <c r="C33" s="12" t="s">
        <v>16</v>
      </c>
      <c r="D33" s="18">
        <v>800000</v>
      </c>
      <c r="E33" s="24"/>
      <c r="F33" s="25"/>
      <c r="G33" s="16"/>
    </row>
    <row r="34" spans="2:7" ht="21.95" customHeight="1">
      <c r="C34" s="12" t="s">
        <v>17</v>
      </c>
      <c r="D34" s="18">
        <v>3000000</v>
      </c>
      <c r="E34" s="24"/>
      <c r="F34" s="25"/>
      <c r="G34" s="16"/>
    </row>
    <row r="35" spans="2:7" ht="21.95" customHeight="1">
      <c r="C35" s="12" t="s">
        <v>18</v>
      </c>
      <c r="D35" s="18">
        <v>450000</v>
      </c>
      <c r="E35" s="24"/>
      <c r="F35" s="25"/>
      <c r="G35" s="16"/>
    </row>
    <row r="36" spans="2:7" ht="21.95" customHeight="1">
      <c r="C36" s="12" t="s">
        <v>64</v>
      </c>
      <c r="D36" s="18">
        <v>150000</v>
      </c>
      <c r="E36" s="24"/>
      <c r="F36" s="25"/>
      <c r="G36" s="16"/>
    </row>
    <row r="37" spans="2:7" ht="21.95" customHeight="1">
      <c r="C37" s="12" t="s">
        <v>91</v>
      </c>
      <c r="D37" s="18">
        <v>50000</v>
      </c>
      <c r="E37" s="24"/>
      <c r="F37" s="25"/>
      <c r="G37" s="16"/>
    </row>
    <row r="38" spans="2:7" ht="21.95" customHeight="1">
      <c r="C38" s="12" t="s">
        <v>19</v>
      </c>
      <c r="D38" s="18">
        <v>250000</v>
      </c>
      <c r="E38" s="24"/>
      <c r="F38" s="25"/>
      <c r="G38" s="16"/>
    </row>
    <row r="39" spans="2:7" ht="21.95" customHeight="1">
      <c r="C39" s="12" t="s">
        <v>285</v>
      </c>
      <c r="D39" s="18">
        <v>1400000</v>
      </c>
      <c r="E39" s="24"/>
      <c r="F39" s="25"/>
      <c r="G39" s="16"/>
    </row>
    <row r="40" spans="2:7" ht="21.95" customHeight="1">
      <c r="C40" s="12" t="s">
        <v>92</v>
      </c>
      <c r="D40" s="18">
        <v>25000</v>
      </c>
      <c r="E40" s="24"/>
      <c r="F40" s="25"/>
      <c r="G40" s="16"/>
    </row>
    <row r="41" spans="2:7" ht="21.95" customHeight="1">
      <c r="C41" s="12" t="s">
        <v>20</v>
      </c>
      <c r="D41" s="18">
        <v>150000</v>
      </c>
      <c r="E41" s="24"/>
      <c r="F41" s="25"/>
      <c r="G41" s="16"/>
    </row>
    <row r="42" spans="2:7" ht="21.95" customHeight="1">
      <c r="C42" s="12" t="s">
        <v>21</v>
      </c>
      <c r="D42" s="18">
        <v>1500000</v>
      </c>
      <c r="E42" s="24"/>
      <c r="F42" s="25"/>
      <c r="G42" s="16"/>
    </row>
    <row r="43" spans="2:7" ht="35.25" customHeight="1">
      <c r="C43" s="19" t="s">
        <v>69</v>
      </c>
      <c r="D43" s="43">
        <f>D44-SUM(D28:D42)</f>
        <v>8000000</v>
      </c>
      <c r="E43" s="24"/>
      <c r="F43" s="25"/>
      <c r="G43" s="16"/>
    </row>
    <row r="44" spans="2:7" ht="21.95" customHeight="1" thickBot="1">
      <c r="C44" s="26"/>
      <c r="D44" s="48">
        <f>+F44</f>
        <v>23400000</v>
      </c>
      <c r="E44" s="27"/>
      <c r="F44" s="48">
        <f>SUM(F28:F43)</f>
        <v>23400000</v>
      </c>
      <c r="G44" s="16"/>
    </row>
    <row r="45" spans="2:7" ht="21.95" customHeight="1" thickTop="1">
      <c r="B45" s="2" t="s">
        <v>22</v>
      </c>
      <c r="C45" s="28"/>
      <c r="D45" s="29"/>
      <c r="E45" s="30"/>
      <c r="F45" s="29"/>
      <c r="G45" s="16"/>
    </row>
    <row r="46" spans="2:7" ht="22.5" customHeight="1">
      <c r="C46" s="197" t="s">
        <v>280</v>
      </c>
      <c r="D46" s="202"/>
      <c r="E46" s="203"/>
      <c r="F46" s="204">
        <v>50000</v>
      </c>
      <c r="G46" s="16"/>
    </row>
    <row r="47" spans="2:7" ht="21.75" customHeight="1">
      <c r="C47" s="197" t="s">
        <v>318</v>
      </c>
      <c r="D47" s="202"/>
      <c r="E47" s="203"/>
      <c r="F47" s="204">
        <v>10000</v>
      </c>
      <c r="G47" s="16"/>
    </row>
    <row r="48" spans="2:7" ht="21.75" customHeight="1">
      <c r="C48" s="197" t="s">
        <v>286</v>
      </c>
      <c r="D48" s="202"/>
      <c r="E48" s="203"/>
      <c r="F48" s="204">
        <v>60000</v>
      </c>
      <c r="G48" s="16"/>
    </row>
    <row r="49" spans="2:6" ht="21.95" customHeight="1">
      <c r="C49" s="197" t="s">
        <v>284</v>
      </c>
      <c r="D49" s="202"/>
      <c r="E49" s="203"/>
      <c r="F49" s="204">
        <v>75000</v>
      </c>
    </row>
    <row r="50" spans="2:6" ht="21.95" customHeight="1">
      <c r="B50" s="14"/>
      <c r="C50" s="197" t="s">
        <v>281</v>
      </c>
      <c r="D50" s="202"/>
      <c r="E50" s="203"/>
      <c r="F50" s="204">
        <f>+D38</f>
        <v>250000</v>
      </c>
    </row>
    <row r="51" spans="2:6" ht="21.95" customHeight="1">
      <c r="C51" s="201" t="s">
        <v>93</v>
      </c>
      <c r="D51" s="202"/>
      <c r="E51" s="203"/>
      <c r="F51" s="204">
        <v>400000</v>
      </c>
    </row>
    <row r="52" spans="2:6" ht="21.95" customHeight="1">
      <c r="B52" s="14" t="s">
        <v>23</v>
      </c>
    </row>
    <row r="53" spans="2:6" ht="44.25" customHeight="1">
      <c r="C53" s="19" t="s">
        <v>9</v>
      </c>
      <c r="D53" s="20" t="s">
        <v>24</v>
      </c>
      <c r="E53" s="42" t="s">
        <v>94</v>
      </c>
      <c r="F53" s="20" t="s">
        <v>95</v>
      </c>
    </row>
    <row r="54" spans="2:6" ht="21.95" customHeight="1">
      <c r="C54" s="15" t="s">
        <v>25</v>
      </c>
      <c r="D54" s="31">
        <v>0.15</v>
      </c>
      <c r="E54" s="3">
        <v>0.4</v>
      </c>
      <c r="F54" s="3">
        <v>0.1</v>
      </c>
    </row>
    <row r="55" spans="2:6" ht="21.95" customHeight="1">
      <c r="C55" s="15" t="s">
        <v>57</v>
      </c>
      <c r="D55" s="18">
        <v>7200000</v>
      </c>
      <c r="E55" s="18">
        <v>5760000</v>
      </c>
      <c r="F55" s="18">
        <v>1440000</v>
      </c>
    </row>
    <row r="56" spans="2:6" ht="21.95" customHeight="1">
      <c r="B56" s="14"/>
      <c r="C56" s="15" t="s">
        <v>54</v>
      </c>
      <c r="D56" s="18">
        <v>1440000</v>
      </c>
      <c r="E56" s="18">
        <v>1152000</v>
      </c>
      <c r="F56" s="18">
        <v>288000</v>
      </c>
    </row>
    <row r="57" spans="2:6" ht="25.5" customHeight="1">
      <c r="C57" s="15" t="s">
        <v>55</v>
      </c>
      <c r="D57" s="18">
        <v>-3000000</v>
      </c>
      <c r="E57" s="18">
        <v>-2400000</v>
      </c>
      <c r="F57" s="18">
        <v>-600000</v>
      </c>
    </row>
    <row r="58" spans="2:6" ht="21.95" customHeight="1">
      <c r="C58" s="15" t="s">
        <v>53</v>
      </c>
      <c r="D58" s="18">
        <v>960000</v>
      </c>
      <c r="E58" s="18">
        <v>768000</v>
      </c>
      <c r="F58" s="18">
        <v>192000</v>
      </c>
    </row>
    <row r="59" spans="2:6" ht="23.25" customHeight="1">
      <c r="C59" s="15" t="s">
        <v>96</v>
      </c>
      <c r="D59" s="18">
        <v>-600000</v>
      </c>
      <c r="E59" s="18">
        <v>-480000</v>
      </c>
      <c r="F59" s="18">
        <v>-120000</v>
      </c>
    </row>
    <row r="60" spans="2:6" ht="21.95" customHeight="1">
      <c r="C60" s="15" t="s">
        <v>58</v>
      </c>
      <c r="D60" s="50">
        <f>SUM(D55:D59)</f>
        <v>6000000</v>
      </c>
      <c r="E60" s="50">
        <f>SUM(E55:E59)</f>
        <v>4800000</v>
      </c>
      <c r="F60" s="50">
        <f>SUM(F55:F59)</f>
        <v>1200000</v>
      </c>
    </row>
    <row r="61" spans="2:6" ht="21.95" customHeight="1">
      <c r="C61" s="197" t="s">
        <v>319</v>
      </c>
      <c r="D61" s="202"/>
      <c r="E61" s="207"/>
      <c r="F61" s="18">
        <v>100000</v>
      </c>
    </row>
    <row r="62" spans="2:6" ht="21.95" customHeight="1">
      <c r="C62" s="255" t="s">
        <v>320</v>
      </c>
      <c r="D62" s="205"/>
      <c r="E62" s="206"/>
      <c r="F62" s="18">
        <v>70000</v>
      </c>
    </row>
    <row r="63" spans="2:6" ht="21.95" customHeight="1">
      <c r="C63" s="264" t="s">
        <v>56</v>
      </c>
      <c r="D63" s="264"/>
      <c r="E63" s="264"/>
      <c r="F63" s="264"/>
    </row>
    <row r="64" spans="2:6" ht="21.95" customHeight="1">
      <c r="C64" s="19" t="s">
        <v>6</v>
      </c>
      <c r="D64" s="20" t="s">
        <v>8</v>
      </c>
      <c r="E64" s="19" t="s">
        <v>9</v>
      </c>
      <c r="F64" s="20" t="s">
        <v>8</v>
      </c>
    </row>
    <row r="65" spans="2:6" ht="21.95" customHeight="1">
      <c r="C65" s="12" t="s">
        <v>65</v>
      </c>
      <c r="D65" s="18">
        <v>40000000</v>
      </c>
      <c r="E65" s="32" t="s">
        <v>26</v>
      </c>
      <c r="F65" s="18">
        <v>12000000</v>
      </c>
    </row>
    <row r="66" spans="2:6" ht="21.95" customHeight="1">
      <c r="C66" s="12" t="s">
        <v>66</v>
      </c>
      <c r="D66" s="18">
        <v>2200000</v>
      </c>
      <c r="E66" s="32" t="s">
        <v>28</v>
      </c>
      <c r="F66" s="18">
        <v>24000000</v>
      </c>
    </row>
    <row r="67" spans="2:6" ht="24.75" customHeight="1">
      <c r="C67" s="15" t="s">
        <v>27</v>
      </c>
      <c r="D67" s="18">
        <v>200000</v>
      </c>
      <c r="E67" s="32" t="s">
        <v>67</v>
      </c>
      <c r="F67" s="18">
        <v>2400000</v>
      </c>
    </row>
    <row r="68" spans="2:6" ht="52.5" customHeight="1">
      <c r="C68" s="15"/>
      <c r="D68" s="18"/>
      <c r="E68" s="32" t="s">
        <v>282</v>
      </c>
      <c r="F68" s="208">
        <f>F12+F22</f>
        <v>1000000</v>
      </c>
    </row>
    <row r="69" spans="2:6" ht="22.5" customHeight="1">
      <c r="C69" s="15"/>
      <c r="D69" s="18"/>
      <c r="E69" s="32" t="s">
        <v>29</v>
      </c>
      <c r="F69" s="18">
        <v>2000000</v>
      </c>
    </row>
    <row r="70" spans="2:6" ht="22.5" customHeight="1">
      <c r="C70" s="15"/>
      <c r="D70" s="18"/>
      <c r="E70" s="32" t="s">
        <v>30</v>
      </c>
      <c r="F70" s="18">
        <v>400000</v>
      </c>
    </row>
    <row r="71" spans="2:6" ht="22.5" customHeight="1">
      <c r="C71" s="15"/>
      <c r="D71" s="18"/>
      <c r="E71" s="32" t="s">
        <v>31</v>
      </c>
      <c r="F71" s="18">
        <v>600000</v>
      </c>
    </row>
    <row r="72" spans="2:6" ht="21.95" customHeight="1" thickBot="1">
      <c r="C72" s="26"/>
      <c r="D72" s="48">
        <f>SUM(D65:D71)</f>
        <v>42400000</v>
      </c>
      <c r="E72" s="22"/>
      <c r="F72" s="48">
        <f>SUM(F65:F71)</f>
        <v>42400000</v>
      </c>
    </row>
    <row r="73" spans="2:6" ht="21.95" customHeight="1" thickTop="1">
      <c r="B73" s="7" t="s">
        <v>48</v>
      </c>
      <c r="C73" s="7"/>
      <c r="D73" s="34"/>
    </row>
    <row r="74" spans="2:6" ht="21.95" customHeight="1">
      <c r="C74" s="35" t="s">
        <v>32</v>
      </c>
      <c r="D74" s="263" t="s">
        <v>97</v>
      </c>
      <c r="E74" s="263"/>
      <c r="F74" s="263"/>
    </row>
    <row r="75" spans="2:6" ht="21.95" customHeight="1">
      <c r="B75" s="33"/>
      <c r="C75" s="35" t="s">
        <v>33</v>
      </c>
      <c r="D75" s="280">
        <v>1</v>
      </c>
      <c r="E75" s="280"/>
      <c r="F75" s="280"/>
    </row>
    <row r="76" spans="2:6" ht="21.95" customHeight="1">
      <c r="C76" s="35" t="s">
        <v>34</v>
      </c>
      <c r="D76" s="263" t="s">
        <v>35</v>
      </c>
      <c r="E76" s="263"/>
      <c r="F76" s="263"/>
    </row>
    <row r="77" spans="2:6" ht="21.95" customHeight="1">
      <c r="C77" s="35" t="s">
        <v>62</v>
      </c>
      <c r="D77" s="263" t="s">
        <v>100</v>
      </c>
      <c r="E77" s="263"/>
      <c r="F77" s="263"/>
    </row>
    <row r="78" spans="2:6" ht="21.95" customHeight="1">
      <c r="C78" s="35" t="s">
        <v>71</v>
      </c>
      <c r="D78" s="263" t="s">
        <v>98</v>
      </c>
      <c r="E78" s="263"/>
      <c r="F78" s="263"/>
    </row>
    <row r="79" spans="2:6" ht="21.95" customHeight="1">
      <c r="C79" s="35" t="s">
        <v>72</v>
      </c>
      <c r="D79" s="263" t="s">
        <v>99</v>
      </c>
      <c r="E79" s="263"/>
      <c r="F79" s="263"/>
    </row>
    <row r="80" spans="2:6" ht="21.95" customHeight="1">
      <c r="B80" s="7" t="s">
        <v>36</v>
      </c>
      <c r="C80" s="7"/>
      <c r="D80" s="34"/>
    </row>
    <row r="81" spans="1:6" ht="21.95" customHeight="1">
      <c r="C81" s="285" t="s">
        <v>37</v>
      </c>
      <c r="D81" s="285"/>
      <c r="E81" s="18">
        <v>4800000</v>
      </c>
    </row>
    <row r="82" spans="1:6" ht="21.95" customHeight="1">
      <c r="C82" s="285" t="s">
        <v>38</v>
      </c>
      <c r="D82" s="285"/>
      <c r="E82" s="18">
        <v>5200000</v>
      </c>
    </row>
    <row r="83" spans="1:6" ht="21.95" customHeight="1">
      <c r="C83" s="285" t="s">
        <v>39</v>
      </c>
      <c r="D83" s="285"/>
      <c r="E83" s="18">
        <v>10000</v>
      </c>
    </row>
    <row r="84" spans="1:6" ht="21.95" customHeight="1">
      <c r="C84" s="285" t="s">
        <v>40</v>
      </c>
      <c r="D84" s="285"/>
      <c r="E84" s="18">
        <v>140000</v>
      </c>
    </row>
    <row r="85" spans="1:6" ht="21.75" customHeight="1">
      <c r="C85" s="285" t="s">
        <v>41</v>
      </c>
      <c r="D85" s="285"/>
      <c r="E85" s="18">
        <v>250000</v>
      </c>
    </row>
    <row r="86" spans="1:6" ht="21.95" customHeight="1">
      <c r="B86" s="7" t="s">
        <v>68</v>
      </c>
      <c r="C86" s="7"/>
      <c r="D86" s="33"/>
    </row>
    <row r="87" spans="1:6" ht="24" customHeight="1">
      <c r="C87" s="263" t="s">
        <v>311</v>
      </c>
      <c r="D87" s="284"/>
      <c r="E87" s="284"/>
      <c r="F87" s="18">
        <v>5200000</v>
      </c>
    </row>
    <row r="88" spans="1:6" ht="27.75" customHeight="1">
      <c r="B88" s="33"/>
      <c r="C88" s="284" t="s">
        <v>119</v>
      </c>
      <c r="D88" s="284"/>
      <c r="E88" s="284"/>
      <c r="F88" s="18">
        <v>4200000</v>
      </c>
    </row>
    <row r="89" spans="1:6" ht="21" customHeight="1">
      <c r="A89" s="33"/>
      <c r="B89" s="33"/>
      <c r="C89" s="263" t="s">
        <v>101</v>
      </c>
      <c r="D89" s="263"/>
      <c r="E89" s="263"/>
      <c r="F89" s="18">
        <v>70000</v>
      </c>
    </row>
    <row r="90" spans="1:6" ht="33.75" customHeight="1">
      <c r="A90" s="33"/>
      <c r="B90" s="33" t="s">
        <v>102</v>
      </c>
      <c r="C90" s="6"/>
      <c r="D90" s="6"/>
      <c r="E90" s="29"/>
    </row>
    <row r="91" spans="1:6" ht="20.25" customHeight="1">
      <c r="A91" s="33"/>
      <c r="B91" s="33"/>
      <c r="C91" s="263" t="s">
        <v>126</v>
      </c>
      <c r="D91" s="263"/>
      <c r="E91" s="263"/>
      <c r="F91" s="18">
        <v>9200000</v>
      </c>
    </row>
    <row r="92" spans="1:6" ht="22.5" customHeight="1">
      <c r="A92" s="33"/>
      <c r="B92" s="33"/>
      <c r="C92" s="263" t="s">
        <v>121</v>
      </c>
      <c r="D92" s="263"/>
      <c r="E92" s="263"/>
      <c r="F92" s="18">
        <v>9000000</v>
      </c>
    </row>
    <row r="93" spans="1:6" ht="21.75" customHeight="1">
      <c r="A93" s="33"/>
      <c r="B93" s="33"/>
      <c r="C93" s="263" t="s">
        <v>120</v>
      </c>
      <c r="D93" s="263"/>
      <c r="E93" s="263"/>
      <c r="F93" s="18">
        <v>2000000</v>
      </c>
    </row>
    <row r="94" spans="1:6" ht="18.75" customHeight="1">
      <c r="A94" s="33"/>
      <c r="B94" s="33"/>
      <c r="C94" s="263" t="s">
        <v>122</v>
      </c>
      <c r="D94" s="263"/>
      <c r="E94" s="263"/>
      <c r="F94" s="18">
        <v>150000</v>
      </c>
    </row>
    <row r="95" spans="1:6" ht="33.75" customHeight="1">
      <c r="A95" s="33"/>
      <c r="B95" s="33" t="s">
        <v>103</v>
      </c>
      <c r="C95" s="6"/>
      <c r="D95" s="7"/>
      <c r="E95" s="4"/>
    </row>
    <row r="96" spans="1:6" ht="33.75" customHeight="1">
      <c r="A96" s="33"/>
      <c r="B96" s="33"/>
      <c r="C96" s="260" t="s">
        <v>104</v>
      </c>
      <c r="D96" s="261"/>
      <c r="E96" s="18">
        <v>2000000</v>
      </c>
    </row>
    <row r="97" spans="1:5" ht="33.75" customHeight="1">
      <c r="A97" s="33"/>
      <c r="B97" s="33"/>
      <c r="C97" s="260" t="s">
        <v>105</v>
      </c>
      <c r="D97" s="261"/>
      <c r="E97" s="18">
        <v>3000000</v>
      </c>
    </row>
    <row r="98" spans="1:5" ht="33.75" customHeight="1">
      <c r="A98" s="33"/>
      <c r="B98" s="33"/>
      <c r="C98" s="260" t="s">
        <v>106</v>
      </c>
      <c r="D98" s="261"/>
      <c r="E98" s="18">
        <v>1500000</v>
      </c>
    </row>
    <row r="99" spans="1:5" ht="33.75" customHeight="1">
      <c r="A99" s="47" t="s">
        <v>70</v>
      </c>
      <c r="B99" s="33"/>
      <c r="C99" s="6"/>
      <c r="D99" s="6"/>
      <c r="E99" s="29"/>
    </row>
    <row r="100" spans="1:5" ht="21.95" customHeight="1">
      <c r="A100" s="33"/>
      <c r="B100" s="33"/>
      <c r="C100" s="263" t="s">
        <v>107</v>
      </c>
      <c r="D100" s="263"/>
      <c r="E100" s="18">
        <v>80000</v>
      </c>
    </row>
    <row r="101" spans="1:5" ht="33" customHeight="1">
      <c r="A101" s="33"/>
      <c r="B101" s="33"/>
      <c r="C101" s="263" t="s">
        <v>127</v>
      </c>
      <c r="D101" s="263"/>
      <c r="E101" s="18">
        <v>60000</v>
      </c>
    </row>
    <row r="102" spans="1:5" ht="30" customHeight="1">
      <c r="B102" s="33"/>
      <c r="C102" s="286" t="s">
        <v>128</v>
      </c>
      <c r="D102" s="287"/>
      <c r="E102" s="18">
        <v>180000</v>
      </c>
    </row>
    <row r="103" spans="1:5" ht="32.25" customHeight="1">
      <c r="C103" s="263" t="s">
        <v>129</v>
      </c>
      <c r="D103" s="263"/>
      <c r="E103" s="18">
        <v>75000</v>
      </c>
    </row>
    <row r="104" spans="1:5" ht="20.25" customHeight="1">
      <c r="C104" s="263" t="s">
        <v>108</v>
      </c>
      <c r="D104" s="263"/>
      <c r="E104" s="18">
        <v>10000</v>
      </c>
    </row>
    <row r="105" spans="1:5" ht="20.25" customHeight="1">
      <c r="A105" s="46" t="s">
        <v>123</v>
      </c>
      <c r="C105" s="6"/>
      <c r="D105" s="6"/>
      <c r="E105" s="18"/>
    </row>
    <row r="106" spans="1:5" ht="21.95" customHeight="1">
      <c r="C106" s="260" t="s">
        <v>49</v>
      </c>
      <c r="D106" s="262"/>
      <c r="E106" s="18">
        <v>55000</v>
      </c>
    </row>
    <row r="107" spans="1:5" ht="24.75" customHeight="1">
      <c r="C107" s="281" t="s">
        <v>50</v>
      </c>
      <c r="D107" s="282"/>
      <c r="E107" s="18">
        <v>95000</v>
      </c>
    </row>
    <row r="108" spans="1:5" ht="21.95" customHeight="1">
      <c r="B108" s="13"/>
      <c r="C108" s="260" t="s">
        <v>51</v>
      </c>
      <c r="D108" s="262"/>
      <c r="E108" s="18">
        <v>30000</v>
      </c>
    </row>
    <row r="109" spans="1:5" ht="21.95" customHeight="1">
      <c r="C109" s="260" t="s">
        <v>52</v>
      </c>
      <c r="D109" s="261"/>
      <c r="E109" s="18">
        <v>10000</v>
      </c>
    </row>
    <row r="110" spans="1:5" ht="21.95" customHeight="1">
      <c r="C110" s="260" t="s">
        <v>109</v>
      </c>
      <c r="D110" s="261"/>
      <c r="E110" s="18">
        <v>70000</v>
      </c>
    </row>
    <row r="111" spans="1:5" ht="35.25" customHeight="1">
      <c r="C111" s="260" t="s">
        <v>301</v>
      </c>
      <c r="D111" s="261"/>
      <c r="E111" s="18">
        <v>82000</v>
      </c>
    </row>
    <row r="112" spans="1:5" ht="51" customHeight="1">
      <c r="C112" s="260" t="s">
        <v>283</v>
      </c>
      <c r="D112" s="261"/>
      <c r="E112" s="18">
        <v>250000</v>
      </c>
    </row>
    <row r="113" spans="1:6" ht="21.95" customHeight="1">
      <c r="A113" s="47" t="s">
        <v>124</v>
      </c>
      <c r="C113" s="33"/>
      <c r="D113" s="33"/>
      <c r="E113" s="36"/>
    </row>
    <row r="114" spans="1:6" ht="21.95" customHeight="1">
      <c r="C114" s="35" t="s">
        <v>42</v>
      </c>
      <c r="D114" s="37" t="s">
        <v>110</v>
      </c>
      <c r="E114" s="37" t="s">
        <v>111</v>
      </c>
    </row>
    <row r="115" spans="1:6" ht="21.95" customHeight="1">
      <c r="C115" s="35" t="s">
        <v>43</v>
      </c>
      <c r="D115" s="38">
        <v>43799</v>
      </c>
      <c r="E115" s="38">
        <v>43842</v>
      </c>
    </row>
    <row r="116" spans="1:6" ht="21.95" customHeight="1">
      <c r="B116" s="33"/>
      <c r="C116" s="35" t="s">
        <v>44</v>
      </c>
      <c r="D116" s="37" t="s">
        <v>112</v>
      </c>
      <c r="E116" s="37" t="s">
        <v>113</v>
      </c>
    </row>
    <row r="117" spans="1:6" ht="21.95" customHeight="1">
      <c r="C117" s="35" t="s">
        <v>45</v>
      </c>
      <c r="D117" s="18">
        <v>40000</v>
      </c>
      <c r="E117" s="18">
        <v>12000</v>
      </c>
    </row>
    <row r="118" spans="1:6" ht="21.95" customHeight="1">
      <c r="A118" s="47" t="s">
        <v>125</v>
      </c>
      <c r="C118" s="33"/>
      <c r="D118" s="33"/>
    </row>
    <row r="119" spans="1:6" ht="21.95" customHeight="1">
      <c r="C119" s="35" t="s">
        <v>59</v>
      </c>
      <c r="D119" s="17" t="s">
        <v>114</v>
      </c>
      <c r="E119" s="8" t="s">
        <v>115</v>
      </c>
      <c r="F119" s="9"/>
    </row>
    <row r="120" spans="1:6" ht="21.95" customHeight="1">
      <c r="C120" s="35" t="s">
        <v>46</v>
      </c>
      <c r="D120" s="17" t="s">
        <v>317</v>
      </c>
      <c r="E120" s="8" t="s">
        <v>116</v>
      </c>
      <c r="F120" s="9"/>
    </row>
    <row r="121" spans="1:6" ht="21.95" customHeight="1">
      <c r="B121" s="33"/>
      <c r="C121" s="35" t="s">
        <v>47</v>
      </c>
      <c r="D121" s="18">
        <v>480000</v>
      </c>
      <c r="E121" s="18">
        <v>20000</v>
      </c>
      <c r="F121" s="10"/>
    </row>
  </sheetData>
  <mergeCells count="41">
    <mergeCell ref="D7:F7"/>
    <mergeCell ref="D8:F8"/>
    <mergeCell ref="D5:F5"/>
    <mergeCell ref="C107:D107"/>
    <mergeCell ref="C100:D100"/>
    <mergeCell ref="C101:D101"/>
    <mergeCell ref="C102:D102"/>
    <mergeCell ref="C103:D103"/>
    <mergeCell ref="C104:D104"/>
    <mergeCell ref="C106:D106"/>
    <mergeCell ref="C108:D108"/>
    <mergeCell ref="C109:D109"/>
    <mergeCell ref="C111:D111"/>
    <mergeCell ref="C112:D112"/>
    <mergeCell ref="C110:D110"/>
    <mergeCell ref="C88:E88"/>
    <mergeCell ref="C89:E89"/>
    <mergeCell ref="C81:D81"/>
    <mergeCell ref="C82:D82"/>
    <mergeCell ref="C83:D83"/>
    <mergeCell ref="C84:D84"/>
    <mergeCell ref="C85:D85"/>
    <mergeCell ref="C87:E87"/>
    <mergeCell ref="D77:F77"/>
    <mergeCell ref="D6:F6"/>
    <mergeCell ref="C96:D96"/>
    <mergeCell ref="C97:D97"/>
    <mergeCell ref="C98:D98"/>
    <mergeCell ref="C10:F10"/>
    <mergeCell ref="C91:E91"/>
    <mergeCell ref="C92:E92"/>
    <mergeCell ref="C93:E93"/>
    <mergeCell ref="C94:E94"/>
    <mergeCell ref="C17:F17"/>
    <mergeCell ref="D78:F78"/>
    <mergeCell ref="D79:F79"/>
    <mergeCell ref="C26:F26"/>
    <mergeCell ref="C63:F63"/>
    <mergeCell ref="D74:F74"/>
    <mergeCell ref="D75:F75"/>
    <mergeCell ref="D76:F76"/>
  </mergeCells>
  <pageMargins left="0" right="0" top="0" bottom="0" header="0" footer="0"/>
  <pageSetup paperSize="9" scale="75" fitToHeight="0" orientation="portrait" r:id="rId1"/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Zeros="0" tabSelected="1" topLeftCell="A55" zoomScale="125" zoomScaleNormal="125" zoomScaleSheetLayoutView="110" workbookViewId="0">
      <selection activeCell="G61" sqref="G61"/>
    </sheetView>
  </sheetViews>
  <sheetFormatPr defaultColWidth="9.140625" defaultRowHeight="12.75"/>
  <cols>
    <col min="1" max="1" width="4.5703125" style="127" customWidth="1"/>
    <col min="2" max="2" width="10.28515625" style="106" customWidth="1"/>
    <col min="3" max="3" width="10.7109375" style="54" customWidth="1"/>
    <col min="4" max="4" width="10.85546875" style="54" customWidth="1"/>
    <col min="5" max="5" width="13.85546875" style="54" customWidth="1"/>
    <col min="6" max="6" width="10.42578125" style="54" customWidth="1"/>
    <col min="7" max="7" width="11.42578125" style="54" customWidth="1"/>
    <col min="8" max="8" width="10.7109375" style="54" customWidth="1"/>
    <col min="9" max="9" width="7.85546875" style="54" customWidth="1"/>
    <col min="10" max="10" width="26" style="54" customWidth="1"/>
    <col min="11" max="11" width="11.42578125" style="54" customWidth="1"/>
    <col min="12" max="12" width="10.28515625" style="54" customWidth="1"/>
    <col min="13" max="13" width="9.85546875" style="54" customWidth="1"/>
    <col min="14" max="14" width="12" style="54" customWidth="1"/>
    <col min="15" max="16384" width="9.140625" style="54"/>
  </cols>
  <sheetData>
    <row r="1" spans="1:10" s="52" customFormat="1" ht="18.75" customHeight="1">
      <c r="A1" s="268" t="s">
        <v>278</v>
      </c>
      <c r="B1" s="269"/>
      <c r="C1" s="270"/>
      <c r="D1" s="271" t="s">
        <v>150</v>
      </c>
      <c r="E1" s="272"/>
      <c r="F1" s="272"/>
      <c r="G1" s="272"/>
      <c r="H1" s="273"/>
      <c r="I1" s="172"/>
      <c r="J1" s="51" t="s">
        <v>279</v>
      </c>
    </row>
    <row r="2" spans="1:10" ht="18" customHeight="1" thickBot="1">
      <c r="A2" s="274" t="s">
        <v>258</v>
      </c>
      <c r="B2" s="275"/>
      <c r="C2" s="276"/>
      <c r="D2" s="277" t="s">
        <v>130</v>
      </c>
      <c r="E2" s="278"/>
      <c r="F2" s="278"/>
      <c r="G2" s="278"/>
      <c r="H2" s="279"/>
      <c r="I2" s="53"/>
    </row>
    <row r="3" spans="1:10" ht="20.100000000000001" customHeight="1">
      <c r="A3" s="55"/>
      <c r="B3" s="56" t="s">
        <v>151</v>
      </c>
      <c r="C3" s="57"/>
      <c r="D3" s="57"/>
      <c r="E3" s="57"/>
      <c r="F3" s="57"/>
      <c r="G3" s="57"/>
      <c r="H3" s="137" t="s">
        <v>131</v>
      </c>
      <c r="I3" s="173"/>
    </row>
    <row r="4" spans="1:10" ht="15" customHeight="1">
      <c r="A4" s="59"/>
      <c r="B4" s="60"/>
      <c r="C4" s="61" t="s">
        <v>132</v>
      </c>
      <c r="D4" s="61"/>
      <c r="E4" s="62"/>
      <c r="F4" s="63"/>
      <c r="G4" s="64"/>
      <c r="H4" s="138"/>
      <c r="I4" s="89"/>
    </row>
    <row r="5" spans="1:10" ht="15" customHeight="1">
      <c r="A5" s="59"/>
      <c r="B5" s="65"/>
      <c r="C5" s="65" t="s">
        <v>133</v>
      </c>
      <c r="D5" s="66"/>
      <c r="E5" s="66"/>
      <c r="F5" s="66"/>
      <c r="G5" s="67"/>
      <c r="H5" s="138">
        <f>SUM(G4:G5)</f>
        <v>0</v>
      </c>
      <c r="I5" s="89"/>
    </row>
    <row r="6" spans="1:10" ht="15" customHeight="1">
      <c r="A6" s="59"/>
      <c r="B6" s="68" t="s">
        <v>153</v>
      </c>
      <c r="C6" s="66"/>
      <c r="D6" s="66"/>
      <c r="E6" s="69"/>
      <c r="F6" s="63"/>
      <c r="G6" s="66"/>
      <c r="H6" s="138"/>
      <c r="I6" s="89"/>
    </row>
    <row r="7" spans="1:10" ht="15" customHeight="1">
      <c r="A7" s="59"/>
      <c r="B7" s="68"/>
      <c r="C7" s="71" t="s">
        <v>264</v>
      </c>
      <c r="D7" s="61"/>
      <c r="E7" s="72"/>
      <c r="G7" s="115">
        <f>+'304'!E81</f>
        <v>4800000</v>
      </c>
      <c r="H7" s="138"/>
      <c r="I7" s="89"/>
    </row>
    <row r="8" spans="1:10" ht="15" customHeight="1">
      <c r="A8" s="59"/>
      <c r="B8" s="68"/>
      <c r="C8" s="73" t="s">
        <v>154</v>
      </c>
      <c r="D8" s="61"/>
      <c r="E8" s="72"/>
      <c r="G8" s="163">
        <f>+'304'!E84</f>
        <v>140000</v>
      </c>
      <c r="H8" s="138"/>
      <c r="I8" s="89"/>
    </row>
    <row r="9" spans="1:10" ht="15" customHeight="1">
      <c r="A9" s="59"/>
      <c r="B9" s="68"/>
      <c r="C9" s="73"/>
      <c r="D9" s="61" t="s">
        <v>265</v>
      </c>
      <c r="E9" s="72"/>
      <c r="G9" s="184">
        <f>G7-G8</f>
        <v>4660000</v>
      </c>
      <c r="H9" s="138"/>
      <c r="I9" s="89"/>
    </row>
    <row r="10" spans="1:10" ht="15" customHeight="1">
      <c r="A10" s="59"/>
      <c r="B10" s="68"/>
      <c r="C10" s="73"/>
      <c r="D10" s="188" t="s">
        <v>263</v>
      </c>
      <c r="E10" s="72"/>
      <c r="F10" s="86">
        <f>G9*30%</f>
        <v>1398000</v>
      </c>
      <c r="G10" s="184"/>
      <c r="H10" s="138"/>
      <c r="I10" s="89"/>
    </row>
    <row r="11" spans="1:10" ht="15" customHeight="1">
      <c r="A11" s="59"/>
      <c r="B11" s="71"/>
      <c r="D11" s="189" t="s">
        <v>275</v>
      </c>
      <c r="E11" s="74"/>
      <c r="F11" s="186">
        <f>+'304'!E85</f>
        <v>250000</v>
      </c>
      <c r="G11" s="187">
        <f>F10+F11</f>
        <v>1648000</v>
      </c>
      <c r="H11" s="138">
        <f>G9-G11</f>
        <v>3012000</v>
      </c>
      <c r="I11" s="89"/>
    </row>
    <row r="12" spans="1:10" ht="15" customHeight="1">
      <c r="A12" s="59"/>
      <c r="B12" s="60" t="s">
        <v>155</v>
      </c>
      <c r="C12" s="65"/>
      <c r="D12" s="66"/>
      <c r="E12" s="75"/>
      <c r="F12" s="66"/>
      <c r="G12" s="66"/>
      <c r="H12" s="138"/>
      <c r="I12" s="89"/>
    </row>
    <row r="13" spans="1:10" ht="15" customHeight="1">
      <c r="A13" s="59"/>
      <c r="B13" s="76" t="s">
        <v>156</v>
      </c>
      <c r="C13" s="72" t="s">
        <v>241</v>
      </c>
      <c r="D13" s="66"/>
      <c r="E13" s="77"/>
      <c r="F13" s="66">
        <f>G12*0.3</f>
        <v>0</v>
      </c>
      <c r="G13" s="78"/>
      <c r="H13" s="138"/>
      <c r="I13" s="89"/>
    </row>
    <row r="14" spans="1:10" ht="15" customHeight="1">
      <c r="A14" s="59"/>
      <c r="B14" s="65"/>
      <c r="C14" s="65" t="s">
        <v>157</v>
      </c>
      <c r="D14" s="66"/>
      <c r="E14" s="75"/>
      <c r="F14" s="66"/>
      <c r="G14" s="163">
        <f>+L56</f>
        <v>6891200</v>
      </c>
      <c r="H14" s="139">
        <f>+G14</f>
        <v>6891200</v>
      </c>
      <c r="I14" s="174"/>
    </row>
    <row r="15" spans="1:10" ht="15" customHeight="1">
      <c r="A15" s="59"/>
      <c r="B15" s="60" t="s">
        <v>158</v>
      </c>
      <c r="C15" s="66"/>
      <c r="D15" s="66"/>
      <c r="E15" s="66"/>
      <c r="F15" s="66"/>
      <c r="G15" s="66"/>
      <c r="H15" s="138"/>
      <c r="I15" s="89"/>
    </row>
    <row r="16" spans="1:10" ht="16.5" customHeight="1">
      <c r="A16" s="59"/>
      <c r="B16" s="229">
        <v>0.15</v>
      </c>
      <c r="C16" s="230" t="s">
        <v>240</v>
      </c>
      <c r="D16" s="231"/>
      <c r="E16" s="230"/>
      <c r="F16" s="253" t="s">
        <v>313</v>
      </c>
      <c r="G16" s="231"/>
      <c r="H16" s="138"/>
      <c r="I16" s="89"/>
    </row>
    <row r="17" spans="1:12" ht="16.5" customHeight="1">
      <c r="A17" s="59"/>
      <c r="B17" s="232">
        <v>43736</v>
      </c>
      <c r="C17" s="230"/>
      <c r="D17" s="231" t="s">
        <v>272</v>
      </c>
      <c r="E17" s="230"/>
      <c r="F17" s="231"/>
      <c r="G17" s="233">
        <f>+'304'!F87</f>
        <v>5200000</v>
      </c>
      <c r="H17" s="138"/>
      <c r="I17" s="89"/>
    </row>
    <row r="18" spans="1:12" ht="16.5" customHeight="1">
      <c r="A18" s="59"/>
      <c r="B18" s="229"/>
      <c r="C18" s="230"/>
      <c r="D18" s="234" t="s">
        <v>273</v>
      </c>
      <c r="E18" s="230"/>
      <c r="F18" s="233">
        <f>+'304'!F89</f>
        <v>70000</v>
      </c>
      <c r="G18" s="231"/>
      <c r="H18" s="138"/>
      <c r="I18" s="89"/>
    </row>
    <row r="19" spans="1:12" ht="16.5" customHeight="1">
      <c r="A19" s="59"/>
      <c r="B19" s="229"/>
      <c r="C19" s="230"/>
      <c r="D19" s="234" t="s">
        <v>274</v>
      </c>
      <c r="E19" s="230"/>
      <c r="F19" s="235">
        <f>+'304'!F88</f>
        <v>4200000</v>
      </c>
      <c r="G19" s="236">
        <f>F18+F19</f>
        <v>4270000</v>
      </c>
      <c r="H19" s="138">
        <f>+G17-G19</f>
        <v>930000</v>
      </c>
      <c r="I19" s="89"/>
    </row>
    <row r="20" spans="1:12" ht="16.5" customHeight="1">
      <c r="A20" s="59"/>
      <c r="B20" s="243">
        <v>0.2</v>
      </c>
      <c r="C20" s="244" t="s">
        <v>242</v>
      </c>
      <c r="D20" s="245"/>
      <c r="E20" s="244"/>
      <c r="F20" s="244"/>
      <c r="G20" s="246"/>
      <c r="H20" s="138"/>
      <c r="I20" s="89"/>
      <c r="J20" s="54" t="s">
        <v>314</v>
      </c>
    </row>
    <row r="21" spans="1:12" ht="16.5" customHeight="1">
      <c r="A21" s="59"/>
      <c r="B21" s="247">
        <v>43761</v>
      </c>
      <c r="C21" s="244"/>
      <c r="D21" s="245" t="s">
        <v>272</v>
      </c>
      <c r="E21" s="244"/>
      <c r="F21" s="254" t="s">
        <v>312</v>
      </c>
      <c r="G21" s="246">
        <f>+'304'!F91</f>
        <v>9200000</v>
      </c>
      <c r="H21" s="138"/>
      <c r="I21" s="89"/>
      <c r="J21" s="54" t="s">
        <v>315</v>
      </c>
    </row>
    <row r="22" spans="1:12" ht="16.5" customHeight="1">
      <c r="A22" s="59"/>
      <c r="B22" s="243"/>
      <c r="C22" s="244"/>
      <c r="D22" s="248" t="s">
        <v>273</v>
      </c>
      <c r="E22" s="244"/>
      <c r="F22" s="246">
        <f>+'304'!F94</f>
        <v>150000</v>
      </c>
      <c r="G22" s="245"/>
      <c r="H22" s="138"/>
      <c r="I22" s="89"/>
      <c r="J22" s="54" t="s">
        <v>316</v>
      </c>
    </row>
    <row r="23" spans="1:12" ht="16.5" customHeight="1">
      <c r="A23" s="59"/>
      <c r="B23" s="243" t="s">
        <v>305</v>
      </c>
      <c r="C23" s="244"/>
      <c r="D23" s="248" t="s">
        <v>304</v>
      </c>
      <c r="E23" s="244"/>
      <c r="F23" s="249">
        <f>ROUND('304'!F93*289/100,0)</f>
        <v>5780000</v>
      </c>
      <c r="G23" s="250">
        <f>F22+F23</f>
        <v>5930000</v>
      </c>
      <c r="H23" s="138"/>
      <c r="I23" s="89"/>
    </row>
    <row r="24" spans="1:12" ht="16.5" customHeight="1">
      <c r="A24" s="59"/>
      <c r="B24" s="243"/>
      <c r="C24" s="244"/>
      <c r="D24" s="248"/>
      <c r="E24" s="244"/>
      <c r="F24" s="244"/>
      <c r="G24" s="246">
        <f>G21-G23</f>
        <v>3270000</v>
      </c>
      <c r="H24" s="138"/>
      <c r="I24" s="89"/>
    </row>
    <row r="25" spans="1:12" ht="16.5" customHeight="1">
      <c r="A25" s="59"/>
      <c r="B25" s="247">
        <v>43783</v>
      </c>
      <c r="C25" s="244"/>
      <c r="D25" s="248" t="s">
        <v>306</v>
      </c>
      <c r="E25" s="244"/>
      <c r="F25" s="251">
        <f>+'304'!E96</f>
        <v>2000000</v>
      </c>
      <c r="G25" s="246"/>
      <c r="H25" s="138"/>
      <c r="I25" s="89"/>
    </row>
    <row r="26" spans="1:12" ht="16.5" customHeight="1">
      <c r="A26" s="59"/>
      <c r="B26" s="247">
        <v>43819</v>
      </c>
      <c r="C26" s="252">
        <f>+'304'!E97</f>
        <v>3000000</v>
      </c>
      <c r="D26" s="248" t="s">
        <v>307</v>
      </c>
      <c r="E26" s="244"/>
      <c r="F26" s="249">
        <v>1270000</v>
      </c>
      <c r="G26" s="250">
        <f>F25+F26</f>
        <v>3270000</v>
      </c>
      <c r="H26" s="237" t="s">
        <v>308</v>
      </c>
      <c r="I26" s="174"/>
    </row>
    <row r="27" spans="1:12" ht="20.100000000000001" customHeight="1">
      <c r="A27" s="59"/>
      <c r="B27" s="60" t="s">
        <v>160</v>
      </c>
      <c r="C27" s="66"/>
      <c r="D27" s="66"/>
      <c r="E27" s="66"/>
      <c r="F27" s="66"/>
      <c r="G27" s="66"/>
      <c r="H27" s="138"/>
      <c r="I27" s="89"/>
    </row>
    <row r="28" spans="1:12" ht="13.5" customHeight="1">
      <c r="A28" s="59"/>
      <c r="B28" s="60"/>
      <c r="C28" s="62" t="s">
        <v>134</v>
      </c>
      <c r="D28" s="66"/>
      <c r="E28" s="66"/>
      <c r="F28" s="66"/>
      <c r="G28" s="115">
        <f>+'304'!E101</f>
        <v>60000</v>
      </c>
      <c r="H28" s="138"/>
      <c r="I28" s="89"/>
      <c r="J28" s="190" t="s">
        <v>245</v>
      </c>
      <c r="K28" s="148"/>
      <c r="L28" s="29"/>
    </row>
    <row r="29" spans="1:12" ht="15.75">
      <c r="A29" s="59"/>
      <c r="B29" s="82"/>
      <c r="C29" s="62" t="s">
        <v>161</v>
      </c>
      <c r="D29" s="62"/>
      <c r="E29" s="62"/>
      <c r="F29" s="66"/>
      <c r="G29" s="115">
        <f>+'304'!E102*100%/90%</f>
        <v>200000</v>
      </c>
      <c r="H29" s="139"/>
      <c r="I29" s="174"/>
      <c r="J29" s="155" t="s">
        <v>302</v>
      </c>
      <c r="K29" s="149">
        <f>+'304'!E100</f>
        <v>80000</v>
      </c>
      <c r="L29" s="29"/>
    </row>
    <row r="30" spans="1:12" ht="15.75">
      <c r="A30" s="59"/>
      <c r="B30" s="165">
        <v>43809</v>
      </c>
      <c r="C30" s="62" t="s">
        <v>271</v>
      </c>
      <c r="D30" s="62"/>
      <c r="E30" s="62"/>
      <c r="F30" s="66"/>
      <c r="G30" s="115">
        <f>+K31</f>
        <v>10000</v>
      </c>
      <c r="H30" s="139"/>
      <c r="I30" s="174"/>
      <c r="J30" s="155" t="s">
        <v>270</v>
      </c>
      <c r="K30" s="149">
        <f>+'304'!E103</f>
        <v>75000</v>
      </c>
      <c r="L30" s="29"/>
    </row>
    <row r="31" spans="1:12" ht="15.75">
      <c r="A31" s="59"/>
      <c r="B31" s="82"/>
      <c r="C31" s="62" t="s">
        <v>247</v>
      </c>
      <c r="D31" s="62"/>
      <c r="E31" s="152"/>
      <c r="F31" s="66"/>
      <c r="G31" s="115">
        <f>+K30</f>
        <v>75000</v>
      </c>
      <c r="H31" s="139"/>
      <c r="I31" s="174"/>
      <c r="J31" s="190" t="s">
        <v>303</v>
      </c>
      <c r="K31" s="184">
        <f>+'304'!E104</f>
        <v>10000</v>
      </c>
      <c r="L31" s="29"/>
    </row>
    <row r="32" spans="1:12" ht="15.75">
      <c r="A32" s="59"/>
      <c r="B32" s="82"/>
      <c r="C32" s="151" t="s">
        <v>246</v>
      </c>
      <c r="D32" s="153"/>
      <c r="E32" s="152">
        <f>+K29</f>
        <v>80000</v>
      </c>
      <c r="F32" s="66"/>
      <c r="G32" s="67"/>
      <c r="H32" s="138">
        <f>SUM(G28:G32)</f>
        <v>345000</v>
      </c>
      <c r="I32" s="89"/>
      <c r="K32" s="150"/>
      <c r="L32" s="29"/>
    </row>
    <row r="33" spans="1:13" ht="15" customHeight="1">
      <c r="A33" s="59"/>
      <c r="B33" s="84"/>
      <c r="C33" s="62"/>
      <c r="D33" s="74"/>
      <c r="E33" s="85"/>
      <c r="F33" s="85"/>
      <c r="G33" s="86"/>
      <c r="H33" s="181"/>
      <c r="I33" s="89"/>
      <c r="K33" s="198"/>
      <c r="L33" s="29"/>
    </row>
    <row r="34" spans="1:13" ht="15" customHeight="1">
      <c r="A34" s="59"/>
      <c r="B34" s="60" t="s">
        <v>243</v>
      </c>
      <c r="C34" s="66"/>
      <c r="D34" s="66"/>
      <c r="E34" s="88"/>
      <c r="F34" s="88"/>
      <c r="G34" s="89"/>
      <c r="H34" s="138">
        <f>SUM(H4:H33)</f>
        <v>11178200</v>
      </c>
      <c r="I34" s="89"/>
    </row>
    <row r="35" spans="1:13" ht="15" customHeight="1" thickBot="1">
      <c r="A35" s="59"/>
      <c r="B35" s="92" t="s">
        <v>162</v>
      </c>
      <c r="C35" s="66"/>
      <c r="D35" s="66"/>
      <c r="E35" s="66"/>
      <c r="F35" s="66"/>
      <c r="G35" s="66"/>
      <c r="H35" s="138"/>
      <c r="I35" s="89"/>
      <c r="K35" s="211" t="s">
        <v>293</v>
      </c>
      <c r="L35" s="54" t="s">
        <v>294</v>
      </c>
      <c r="M35" s="54" t="s">
        <v>295</v>
      </c>
    </row>
    <row r="36" spans="1:13" ht="15" customHeight="1">
      <c r="A36" s="59"/>
      <c r="B36" s="93"/>
      <c r="C36" s="95" t="s">
        <v>135</v>
      </c>
      <c r="D36" s="66"/>
      <c r="E36" s="66"/>
      <c r="F36" s="66"/>
      <c r="G36" s="63"/>
      <c r="H36" s="138"/>
      <c r="I36" s="89"/>
      <c r="J36" s="209" t="s">
        <v>296</v>
      </c>
      <c r="K36" s="212">
        <f>+'304'!D54</f>
        <v>0.15</v>
      </c>
      <c r="L36" s="213">
        <f>+'304'!E54</f>
        <v>0.4</v>
      </c>
      <c r="M36" s="214">
        <f>+'304'!F54</f>
        <v>0.1</v>
      </c>
    </row>
    <row r="37" spans="1:13" ht="15" customHeight="1">
      <c r="A37" s="59"/>
      <c r="B37" s="93"/>
      <c r="C37" s="196" t="s">
        <v>248</v>
      </c>
      <c r="D37" s="66"/>
      <c r="E37" s="66"/>
      <c r="F37" s="115">
        <f>+'304'!E106</f>
        <v>55000</v>
      </c>
      <c r="G37" s="63"/>
      <c r="H37" s="138"/>
      <c r="I37" s="89"/>
      <c r="J37" s="90" t="s">
        <v>253</v>
      </c>
      <c r="K37" s="215">
        <f>+'304'!D55</f>
        <v>7200000</v>
      </c>
      <c r="L37" s="215">
        <f>+'304'!E55</f>
        <v>5760000</v>
      </c>
      <c r="M37" s="220">
        <f>+'304'!F55</f>
        <v>1440000</v>
      </c>
    </row>
    <row r="38" spans="1:13" ht="15" customHeight="1">
      <c r="A38" s="59"/>
      <c r="B38" s="93"/>
      <c r="C38" s="196" t="s">
        <v>249</v>
      </c>
      <c r="D38" s="66"/>
      <c r="E38" s="66"/>
      <c r="F38" s="115">
        <f>+'304'!E107</f>
        <v>95000</v>
      </c>
      <c r="G38" s="63"/>
      <c r="H38" s="138"/>
      <c r="I38" s="89"/>
      <c r="J38" s="90" t="s">
        <v>250</v>
      </c>
      <c r="K38" s="215">
        <f>+'304'!D56</f>
        <v>1440000</v>
      </c>
      <c r="L38" s="215">
        <f>+'304'!E56</f>
        <v>1152000</v>
      </c>
      <c r="M38" s="220">
        <f>+'304'!F56</f>
        <v>288000</v>
      </c>
    </row>
    <row r="39" spans="1:13" ht="15" customHeight="1">
      <c r="A39" s="59"/>
      <c r="B39" s="93"/>
      <c r="C39" s="62"/>
      <c r="D39" s="66"/>
      <c r="E39" s="66"/>
      <c r="F39" s="154">
        <f>SUM(F37:F38)</f>
        <v>150000</v>
      </c>
      <c r="G39" s="66">
        <f>IF(F39&gt;150000,150000,F39)</f>
        <v>150000</v>
      </c>
      <c r="H39" s="138"/>
      <c r="I39" s="89"/>
      <c r="J39" s="222" t="s">
        <v>252</v>
      </c>
      <c r="K39" s="217">
        <f>+'304'!D57</f>
        <v>-3000000</v>
      </c>
      <c r="L39" s="217">
        <f>+'304'!E57</f>
        <v>-2400000</v>
      </c>
      <c r="M39" s="221">
        <f>+'304'!F57</f>
        <v>-600000</v>
      </c>
    </row>
    <row r="40" spans="1:13" ht="15" customHeight="1">
      <c r="A40" s="59"/>
      <c r="B40" s="93"/>
      <c r="C40" s="95" t="s">
        <v>300</v>
      </c>
      <c r="D40" s="66"/>
      <c r="F40" s="104"/>
      <c r="G40" s="104">
        <f>+'304'!E109</f>
        <v>10000</v>
      </c>
      <c r="H40" s="138"/>
      <c r="I40" s="89"/>
      <c r="J40" s="224" t="s">
        <v>254</v>
      </c>
      <c r="K40" s="225">
        <f>+'304'!D58</f>
        <v>960000</v>
      </c>
      <c r="L40" s="225">
        <f>+'304'!E58</f>
        <v>768000</v>
      </c>
      <c r="M40" s="226">
        <f>+'304'!F58</f>
        <v>192000</v>
      </c>
    </row>
    <row r="41" spans="1:13" ht="15" customHeight="1">
      <c r="A41" s="59"/>
      <c r="B41" s="93"/>
      <c r="C41" s="95" t="s">
        <v>262</v>
      </c>
      <c r="D41" s="66"/>
      <c r="E41" s="228">
        <f>+'304'!E108</f>
        <v>30000</v>
      </c>
      <c r="F41" s="89"/>
      <c r="G41" s="104">
        <v>25000</v>
      </c>
      <c r="H41" s="138"/>
      <c r="I41" s="89"/>
      <c r="J41" s="222" t="s">
        <v>251</v>
      </c>
      <c r="K41" s="217">
        <f>+'304'!D59</f>
        <v>-600000</v>
      </c>
      <c r="L41" s="217">
        <f>+'304'!E59</f>
        <v>-480000</v>
      </c>
      <c r="M41" s="221">
        <f>+'304'!F59</f>
        <v>-120000</v>
      </c>
    </row>
    <row r="42" spans="1:13" ht="15" customHeight="1">
      <c r="A42" s="59"/>
      <c r="B42" s="93"/>
      <c r="C42" s="95" t="s">
        <v>276</v>
      </c>
      <c r="D42" s="66"/>
      <c r="E42" s="183"/>
      <c r="F42" s="89"/>
      <c r="G42" s="104">
        <f>+'304'!E111</f>
        <v>82000</v>
      </c>
      <c r="H42" s="138"/>
      <c r="I42" s="89"/>
      <c r="J42" s="90" t="s">
        <v>297</v>
      </c>
      <c r="K42" s="223">
        <f>+'304'!F61</f>
        <v>100000</v>
      </c>
      <c r="L42" s="218"/>
      <c r="M42" s="216"/>
    </row>
    <row r="43" spans="1:13" ht="15" customHeight="1">
      <c r="A43" s="59"/>
      <c r="B43" s="93"/>
      <c r="C43" s="95" t="s">
        <v>277</v>
      </c>
      <c r="D43" s="66"/>
      <c r="E43" s="183"/>
      <c r="F43" s="89"/>
      <c r="G43" s="104">
        <f>+'304'!E112</f>
        <v>250000</v>
      </c>
      <c r="H43" s="138"/>
      <c r="I43" s="89"/>
      <c r="J43" s="90" t="s">
        <v>298</v>
      </c>
      <c r="K43" s="223">
        <f>+'304'!F62</f>
        <v>70000</v>
      </c>
      <c r="L43" s="218"/>
      <c r="M43" s="216"/>
    </row>
    <row r="44" spans="1:13" ht="15" customHeight="1" thickBot="1">
      <c r="A44" s="59"/>
      <c r="B44" s="93"/>
      <c r="C44" s="95" t="s">
        <v>267</v>
      </c>
      <c r="D44" s="66"/>
      <c r="E44" s="183"/>
      <c r="F44" s="89"/>
      <c r="G44" s="104">
        <f>+'304'!E110</f>
        <v>70000</v>
      </c>
      <c r="H44" s="138"/>
      <c r="I44" s="89"/>
      <c r="J44" s="210" t="s">
        <v>255</v>
      </c>
      <c r="K44" s="219">
        <f>((K37+K38+K39)*15%)+((K40+K41)*15%/2)+(K42*20%+K43*20%/2)</f>
        <v>900000</v>
      </c>
      <c r="L44" s="219">
        <f>((L37+L38+L39)*40%)+((L40+L41)*40%/2)</f>
        <v>1862400</v>
      </c>
      <c r="M44" s="256">
        <f>((M37+M38+M39)*10%)+((M40+M41)*10%/2)</f>
        <v>116400</v>
      </c>
    </row>
    <row r="45" spans="1:13" ht="15" customHeight="1" thickTop="1" thickBot="1">
      <c r="A45" s="59"/>
      <c r="B45" s="83"/>
      <c r="C45" s="95" t="s">
        <v>244</v>
      </c>
      <c r="D45" s="81"/>
      <c r="E45" s="96"/>
      <c r="F45" s="88"/>
      <c r="G45" s="191">
        <v>10000</v>
      </c>
      <c r="H45" s="138"/>
      <c r="I45" s="89"/>
    </row>
    <row r="46" spans="1:13">
      <c r="A46" s="59"/>
      <c r="B46" s="65"/>
      <c r="C46" s="66"/>
      <c r="D46" s="66"/>
      <c r="E46" s="66"/>
      <c r="F46" s="66"/>
      <c r="G46" s="66"/>
      <c r="H46" s="138">
        <f>SUM(G39:G45)</f>
        <v>597000</v>
      </c>
      <c r="I46" s="89"/>
      <c r="J46" s="157" t="s">
        <v>152</v>
      </c>
      <c r="K46" s="158"/>
      <c r="L46" s="159">
        <f>+'304'!D43</f>
        <v>8000000</v>
      </c>
    </row>
    <row r="47" spans="1:13" ht="15.75" customHeight="1" thickBot="1">
      <c r="A47" s="59"/>
      <c r="B47" s="97" t="s">
        <v>136</v>
      </c>
      <c r="C47" s="66"/>
      <c r="D47" s="66"/>
      <c r="E47" s="98">
        <f>IF((H34-H46)&lt;0,0,(H34-H46))</f>
        <v>10581200</v>
      </c>
      <c r="F47" s="99" t="s">
        <v>137</v>
      </c>
      <c r="G47" s="100"/>
      <c r="H47" s="182">
        <f>ROUND((E47/10),0)*10</f>
        <v>10581200</v>
      </c>
      <c r="I47" s="180"/>
      <c r="J47" s="179" t="s">
        <v>261</v>
      </c>
      <c r="K47" s="58"/>
      <c r="L47" s="160"/>
    </row>
    <row r="48" spans="1:13" ht="15" customHeight="1" thickTop="1">
      <c r="A48" s="59"/>
      <c r="B48" s="95" t="s">
        <v>138</v>
      </c>
      <c r="C48" s="66"/>
      <c r="D48" s="66"/>
      <c r="E48" s="87" t="s">
        <v>139</v>
      </c>
      <c r="F48" s="102" t="s">
        <v>140</v>
      </c>
      <c r="G48" s="87" t="s">
        <v>141</v>
      </c>
      <c r="H48" s="164"/>
      <c r="I48" s="175"/>
      <c r="J48" s="70" t="s">
        <v>287</v>
      </c>
      <c r="K48" s="156">
        <f>+'304'!F46</f>
        <v>50000</v>
      </c>
      <c r="L48" s="161"/>
    </row>
    <row r="49" spans="1:13" ht="15" customHeight="1">
      <c r="A49" s="59"/>
      <c r="B49" s="165">
        <v>29565</v>
      </c>
      <c r="C49" s="103">
        <f>IF(B49&lt;21277,"Sr Citizen",0)</f>
        <v>0</v>
      </c>
      <c r="D49" s="65" t="s">
        <v>163</v>
      </c>
      <c r="E49" s="104">
        <f>+H47-E51-E50</f>
        <v>9641200</v>
      </c>
      <c r="F49" s="105"/>
      <c r="G49" s="66">
        <f>IF(+C49="Sr Citizen",ROUND(IF(E49&gt;1000000,(((E49-1000000)*0.3)+110000),IF(E49&gt;500000,(((E49-500000)*0.2)+10000),IF(E49&gt;300000,((E49-300000)*0.05),0))),0),ROUND(IF(E49&gt;1000000,(((E49-1000000)*0.3)+112500),IF(E49&gt;500000,(((E49-500000)*0.2)+12500),IF(E49&gt;250000,((E49-250000)*0.05),0))),0))</f>
        <v>2704860</v>
      </c>
      <c r="H49" s="140"/>
      <c r="I49" s="65"/>
      <c r="J49" s="70" t="s">
        <v>288</v>
      </c>
      <c r="K49" s="156">
        <f>+'304'!F47</f>
        <v>10000</v>
      </c>
      <c r="L49" s="160"/>
      <c r="M49" s="54">
        <v>0</v>
      </c>
    </row>
    <row r="50" spans="1:13" ht="15" customHeight="1">
      <c r="A50" s="59"/>
      <c r="B50" s="165"/>
      <c r="C50" s="103"/>
      <c r="D50" s="192" t="s">
        <v>142</v>
      </c>
      <c r="E50" s="104">
        <f>+G30</f>
        <v>10000</v>
      </c>
      <c r="F50" s="195">
        <v>0.3</v>
      </c>
      <c r="G50" s="66">
        <f>E50*F50</f>
        <v>3000</v>
      </c>
      <c r="H50" s="140"/>
      <c r="I50" s="65"/>
      <c r="J50" s="70" t="s">
        <v>289</v>
      </c>
      <c r="K50" s="156">
        <f>+'304'!F48</f>
        <v>60000</v>
      </c>
      <c r="L50" s="160"/>
    </row>
    <row r="51" spans="1:13" ht="15" customHeight="1">
      <c r="A51" s="59"/>
      <c r="B51" s="65"/>
      <c r="C51" s="166"/>
      <c r="D51" s="192" t="s">
        <v>142</v>
      </c>
      <c r="E51" s="193">
        <f>+H19</f>
        <v>930000</v>
      </c>
      <c r="F51" s="195">
        <v>0.15</v>
      </c>
      <c r="G51" s="194">
        <f>ROUND(E51*F51,0)</f>
        <v>139500</v>
      </c>
      <c r="H51" s="141">
        <f>G49+G51+G50</f>
        <v>2847360</v>
      </c>
      <c r="I51" s="176"/>
      <c r="J51" s="70" t="s">
        <v>290</v>
      </c>
      <c r="K51" s="156">
        <f>+'304'!F49</f>
        <v>75000</v>
      </c>
      <c r="L51" s="160"/>
    </row>
    <row r="52" spans="1:13" ht="15" customHeight="1">
      <c r="A52" s="59"/>
      <c r="B52" s="171" t="s">
        <v>260</v>
      </c>
      <c r="C52" s="166"/>
      <c r="D52" s="167"/>
      <c r="E52" s="168"/>
      <c r="F52" s="169"/>
      <c r="G52" s="170"/>
      <c r="H52" s="141">
        <f>IF(H47&gt;500000,0,IF(H51&gt;12500,12500,H51))*-1</f>
        <v>0</v>
      </c>
      <c r="I52" s="176"/>
      <c r="J52" s="70" t="s">
        <v>291</v>
      </c>
      <c r="K52" s="58">
        <f>'304'!F50*30%</f>
        <v>75000</v>
      </c>
      <c r="L52" s="160"/>
    </row>
    <row r="53" spans="1:13" ht="15" customHeight="1">
      <c r="A53" s="59"/>
      <c r="B53" s="238" t="s">
        <v>309</v>
      </c>
      <c r="C53" s="80"/>
      <c r="D53" s="107"/>
      <c r="E53" s="108"/>
      <c r="F53" s="66"/>
      <c r="G53" s="109"/>
      <c r="H53" s="142">
        <f>IF(H47&gt;10000000,H51*15%,IF(H47&gt;5000000,H51*10%,0))</f>
        <v>427104</v>
      </c>
      <c r="I53" s="176"/>
      <c r="J53" s="70" t="s">
        <v>292</v>
      </c>
      <c r="K53" s="185"/>
      <c r="L53" s="162">
        <f>SUM(K48:K53)</f>
        <v>270000</v>
      </c>
    </row>
    <row r="54" spans="1:13" ht="15" customHeight="1">
      <c r="A54" s="59"/>
      <c r="B54" s="66"/>
      <c r="C54" s="80"/>
      <c r="D54" s="66"/>
      <c r="E54" s="108"/>
      <c r="F54" s="110"/>
      <c r="G54" s="109"/>
      <c r="H54" s="141">
        <f>SUM(H51:H53)</f>
        <v>3274464</v>
      </c>
      <c r="I54" s="176"/>
      <c r="J54" s="79" t="s">
        <v>256</v>
      </c>
      <c r="K54" s="58"/>
      <c r="L54" s="162">
        <f>+'304'!D42</f>
        <v>1500000</v>
      </c>
    </row>
    <row r="55" spans="1:13" ht="15" customHeight="1">
      <c r="A55" s="59"/>
      <c r="B55" s="65" t="s">
        <v>143</v>
      </c>
      <c r="C55" s="66"/>
      <c r="D55" s="105"/>
      <c r="E55" s="111"/>
      <c r="F55" s="66"/>
      <c r="G55" s="88"/>
      <c r="H55" s="143">
        <f>ROUND((H54)*0.04,0)</f>
        <v>130979</v>
      </c>
      <c r="I55" s="109"/>
      <c r="J55" s="70" t="s">
        <v>257</v>
      </c>
      <c r="K55" s="58"/>
      <c r="L55" s="162">
        <f>(+L44+K44+M44)*-1</f>
        <v>-2878800</v>
      </c>
      <c r="M55" s="106"/>
    </row>
    <row r="56" spans="1:13" ht="15" customHeight="1" thickBot="1">
      <c r="A56" s="59"/>
      <c r="B56" s="95" t="s">
        <v>144</v>
      </c>
      <c r="C56" s="66"/>
      <c r="D56" s="105"/>
      <c r="E56" s="111"/>
      <c r="F56" s="66"/>
      <c r="G56" s="88"/>
      <c r="H56" s="144">
        <f>SUM(H54:H55)</f>
        <v>3405443</v>
      </c>
      <c r="I56" s="177"/>
      <c r="J56" s="257" t="s">
        <v>159</v>
      </c>
      <c r="K56" s="258"/>
      <c r="L56" s="259">
        <f>SUM(L46:L55)</f>
        <v>6891200</v>
      </c>
      <c r="M56" s="106"/>
    </row>
    <row r="57" spans="1:13" ht="15" customHeight="1" thickTop="1">
      <c r="A57" s="59"/>
      <c r="B57" s="62" t="s">
        <v>259</v>
      </c>
      <c r="C57" s="66"/>
      <c r="D57" s="105"/>
      <c r="E57" s="111"/>
      <c r="F57" s="66"/>
      <c r="G57" s="88"/>
      <c r="H57" s="142"/>
      <c r="I57" s="176"/>
      <c r="K57" s="211" t="s">
        <v>310</v>
      </c>
      <c r="M57" s="106"/>
    </row>
    <row r="58" spans="1:13" ht="15" customHeight="1">
      <c r="A58" s="59"/>
      <c r="B58" s="94"/>
      <c r="C58" s="66"/>
      <c r="D58" s="105"/>
      <c r="E58" s="111"/>
      <c r="F58" s="66"/>
      <c r="G58" s="88"/>
      <c r="H58" s="144">
        <f>H56+H57</f>
        <v>3405443</v>
      </c>
      <c r="I58" s="177"/>
      <c r="K58" s="54">
        <v>12500</v>
      </c>
      <c r="M58" s="106"/>
    </row>
    <row r="59" spans="1:13" ht="15" customHeight="1">
      <c r="A59" s="59"/>
      <c r="B59" s="60" t="s">
        <v>145</v>
      </c>
      <c r="C59" s="88"/>
      <c r="D59" s="88"/>
      <c r="E59" s="88"/>
      <c r="F59" s="88"/>
      <c r="G59" s="88"/>
      <c r="H59" s="145"/>
      <c r="I59" s="178"/>
      <c r="K59" s="54">
        <v>100000</v>
      </c>
      <c r="M59" s="106"/>
    </row>
    <row r="60" spans="1:13" ht="15" customHeight="1">
      <c r="A60" s="59"/>
      <c r="B60" s="113">
        <f>+'304'!D115</f>
        <v>43799</v>
      </c>
      <c r="C60" s="265" t="s">
        <v>146</v>
      </c>
      <c r="D60" s="265"/>
      <c r="E60" s="114"/>
      <c r="F60" s="199"/>
      <c r="G60" s="115">
        <f>+'304'!D117</f>
        <v>40000</v>
      </c>
      <c r="H60" s="138"/>
      <c r="I60" s="89"/>
      <c r="K60" s="54">
        <f>(E49-1000000)*30%</f>
        <v>2592360</v>
      </c>
      <c r="M60" s="106"/>
    </row>
    <row r="61" spans="1:13" ht="15" customHeight="1" thickBot="1">
      <c r="A61" s="59"/>
      <c r="B61" s="113">
        <f>+'304'!E115</f>
        <v>43842</v>
      </c>
      <c r="C61" s="265" t="s">
        <v>146</v>
      </c>
      <c r="D61" s="265"/>
      <c r="E61" s="116"/>
      <c r="F61" s="199"/>
      <c r="G61" s="115">
        <f>+'304'!E117</f>
        <v>12000</v>
      </c>
      <c r="H61" s="138"/>
      <c r="I61" s="89"/>
      <c r="K61" s="239">
        <f>SUM(K58:K60)</f>
        <v>2704860</v>
      </c>
      <c r="M61" s="106"/>
    </row>
    <row r="62" spans="1:13" ht="15" customHeight="1" thickTop="1">
      <c r="A62" s="59"/>
      <c r="B62" s="113"/>
      <c r="C62" s="265" t="s">
        <v>268</v>
      </c>
      <c r="D62" s="265"/>
      <c r="E62" s="114" t="s">
        <v>269</v>
      </c>
      <c r="F62" s="199"/>
      <c r="G62" s="115">
        <f>+'304'!D121</f>
        <v>480000</v>
      </c>
      <c r="H62" s="138"/>
      <c r="I62" s="89"/>
      <c r="M62" s="106"/>
    </row>
    <row r="63" spans="1:13" ht="15" customHeight="1">
      <c r="A63" s="59"/>
      <c r="B63" s="113"/>
      <c r="C63" s="265" t="s">
        <v>266</v>
      </c>
      <c r="D63" s="265"/>
      <c r="E63" s="114" t="s">
        <v>299</v>
      </c>
      <c r="F63" s="199"/>
      <c r="G63" s="115">
        <f>+'304'!E121</f>
        <v>20000</v>
      </c>
      <c r="H63" s="138"/>
      <c r="I63" s="89"/>
      <c r="J63" s="101"/>
      <c r="K63" s="240"/>
      <c r="L63" s="112"/>
      <c r="M63" s="106"/>
    </row>
    <row r="64" spans="1:13" ht="15" customHeight="1" thickBot="1">
      <c r="A64" s="117"/>
      <c r="B64" s="91"/>
      <c r="C64" s="266"/>
      <c r="D64" s="266"/>
      <c r="E64" s="118"/>
      <c r="F64" s="200"/>
      <c r="G64" s="227"/>
      <c r="H64" s="146">
        <f>SUM(G60:G64)</f>
        <v>552000</v>
      </c>
      <c r="I64" s="89"/>
      <c r="J64" s="101"/>
      <c r="K64" s="240"/>
      <c r="L64" s="112"/>
      <c r="M64" s="106"/>
    </row>
    <row r="65" spans="1:13" ht="18" customHeight="1" thickBot="1">
      <c r="A65" s="119"/>
      <c r="B65" s="120" t="str">
        <f>IF(H65=0,"TAX  PAYABLE / REFUND ",IF(H65&lt;0,"REFUND","TAX  PAYABLE"))</f>
        <v>TAX  PAYABLE</v>
      </c>
      <c r="C65" s="121"/>
      <c r="D65" s="122"/>
      <c r="E65" s="123"/>
      <c r="F65" s="124" t="s">
        <v>147</v>
      </c>
      <c r="G65" s="123"/>
      <c r="H65" s="147">
        <f>H58-H64</f>
        <v>2853443</v>
      </c>
      <c r="I65" s="89"/>
      <c r="J65" s="101"/>
      <c r="K65" s="240"/>
      <c r="L65" s="112"/>
      <c r="M65" s="106"/>
    </row>
    <row r="66" spans="1:13" ht="12.75" customHeight="1">
      <c r="A66" s="267">
        <f ca="1">TODAY()</f>
        <v>44240</v>
      </c>
      <c r="B66" s="267"/>
      <c r="E66" s="125"/>
      <c r="F66" s="125"/>
      <c r="G66" s="125"/>
      <c r="H66" s="126" t="s">
        <v>149</v>
      </c>
      <c r="I66" s="126"/>
      <c r="J66" s="101"/>
      <c r="K66" s="241"/>
      <c r="L66" s="242"/>
      <c r="M66" s="106"/>
    </row>
    <row r="67" spans="1:13">
      <c r="G67" s="128" t="s">
        <v>148</v>
      </c>
      <c r="H67" s="129" t="s">
        <v>156</v>
      </c>
      <c r="I67" s="129"/>
      <c r="J67" s="101"/>
      <c r="K67" s="101"/>
      <c r="L67" s="63"/>
      <c r="M67" s="106"/>
    </row>
  </sheetData>
  <mergeCells count="10">
    <mergeCell ref="C61:D61"/>
    <mergeCell ref="C62:D62"/>
    <mergeCell ref="C63:D63"/>
    <mergeCell ref="C64:D64"/>
    <mergeCell ref="A66:B66"/>
    <mergeCell ref="A1:C1"/>
    <mergeCell ref="D1:H1"/>
    <mergeCell ref="A2:C2"/>
    <mergeCell ref="D2:H2"/>
    <mergeCell ref="C60:D60"/>
  </mergeCells>
  <dataValidations count="1">
    <dataValidation type="list" errorStyle="information" allowBlank="1" showInputMessage="1" showErrorMessage="1" sqref="D4">
      <formula1>"SALARY RECEIVED, PENSION RECEIVED"</formula1>
    </dataValidation>
  </dataValidations>
  <printOptions horizontalCentered="1" verticalCentered="1"/>
  <pageMargins left="0.39370078740157483" right="0.19685039370078741" top="0.19685039370078741" bottom="0.19685039370078741" header="0" footer="0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GST</vt:lpstr>
      <vt:lpstr>304</vt:lpstr>
      <vt:lpstr>Sol-304</vt:lpstr>
      <vt:lpstr>'Sol-304'!Print_Area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Rathore</cp:lastModifiedBy>
  <cp:lastPrinted>2021-02-11T21:52:43Z</cp:lastPrinted>
  <dcterms:created xsi:type="dcterms:W3CDTF">2020-11-25T18:59:50Z</dcterms:created>
  <dcterms:modified xsi:type="dcterms:W3CDTF">2021-02-12T19:40:21Z</dcterms:modified>
</cp:coreProperties>
</file>